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Berechnung" sheetId="1" r:id="rId1"/>
    <sheet name="Prozentsaetze" sheetId="2" state="hidden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<sst xmlns="http://schemas.openxmlformats.org/spreadsheetml/2006/main" count="31" uniqueCount="24">
  <si>
    <t>Steuerwert:</t>
  </si>
  <si>
    <t>x</t>
  </si>
  <si>
    <t>Gebäude</t>
  </si>
  <si>
    <t>Grundgüter</t>
  </si>
  <si>
    <t>Betriebsinventar</t>
  </si>
  <si>
    <t>Summe</t>
  </si>
  <si>
    <t>./. Geschäftsschuld</t>
  </si>
  <si>
    <t>Steuerbarer Gewinn</t>
  </si>
  <si>
    <t>Massgebender Gewinn</t>
  </si>
  <si>
    <t>AHV-Beitrag</t>
  </si>
  <si>
    <t>%</t>
  </si>
  <si>
    <t>Veranlagungsjahr:</t>
  </si>
  <si>
    <t>Ref.Nr.:</t>
  </si>
  <si>
    <t>Name:</t>
  </si>
  <si>
    <t>+ 3 % Verwaltungskosten</t>
  </si>
  <si>
    <t>./. Zins</t>
  </si>
  <si>
    <t>Abzug Zins investiertes EK:</t>
  </si>
  <si>
    <t>(maximal 148'200 x 1.7%)</t>
  </si>
  <si>
    <t>Mister X</t>
  </si>
  <si>
    <t>./. Freibetrag AHV</t>
  </si>
  <si>
    <t>Selbständiges Einkommen nach AHV-Abzug</t>
  </si>
  <si>
    <t>Total AHV-Beitrag</t>
  </si>
  <si>
    <t>+ 1.8 % FAK-Beitrag vom massgebenden Gewinn</t>
  </si>
  <si>
    <t>AHV-Beiträge (Berechnung des investierten Eigenkapitals)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</si>
</sst>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%"/>
    <numFmt numFmtId="177" formatCode="0.000"/>
    <numFmt numFmtId="178" formatCode="0.0%"/>
    <numFmt numFmtId="179" formatCode="_ * #,##0.0_ ;_ * \-#,##0.0_ ;_ * &quot;-&quot;?_ ;_ @_ "/>
    <numFmt numFmtId="180" formatCode="_ * #,##0.000_ ;_ * \-#,##0.000_ ;_ * &quot;-&quot;??_ ;_ @_ "/>
    <numFmt numFmtId="181" formatCode="_ * #,##0.0_ ;_ * \-#,##0.0_ ;_ * &quot;-&quot;_ ;_ @_ "/>
    <numFmt numFmtId="182" formatCode="_ * #,##0.00_ ;_ * \-#,##0.00_ ;_ * &quot;-&quot;_ ;_ @_ 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ill="1" applyAlignment="1">
      <alignment/>
    </xf>
    <xf numFmtId="41" fontId="0" fillId="0" borderId="1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10" xfId="0" applyNumberFormat="1" applyBorder="1" applyAlignment="1">
      <alignment horizontal="right"/>
    </xf>
    <xf numFmtId="178" fontId="0" fillId="0" borderId="0" xfId="0" applyNumberFormat="1" applyAlignment="1">
      <alignment/>
    </xf>
    <xf numFmtId="9" fontId="0" fillId="0" borderId="10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18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1" fontId="0" fillId="0" borderId="10" xfId="0" applyNumberFormat="1" applyFill="1" applyBorder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Fill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 quotePrefix="1">
      <alignment/>
    </xf>
    <xf numFmtId="176" fontId="4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 applyProtection="1">
      <alignment horizontal="left"/>
      <protection locked="0"/>
    </xf>
    <xf numFmtId="41" fontId="0" fillId="33" borderId="0" xfId="0" applyNumberFormat="1" applyFill="1" applyAlignment="1" applyProtection="1">
      <alignment/>
      <protection locked="0"/>
    </xf>
    <xf numFmtId="41" fontId="0" fillId="33" borderId="10" xfId="0" applyNumberFormat="1" applyFill="1" applyBorder="1" applyAlignment="1" applyProtection="1">
      <alignment/>
      <protection locked="0"/>
    </xf>
    <xf numFmtId="0" fontId="0" fillId="0" borderId="0" xfId="0" applyFont="1" applyFill="1" applyAlignment="1" quotePrefix="1">
      <alignment/>
    </xf>
    <xf numFmtId="0" fontId="3" fillId="0" borderId="0" xfId="0" applyNumberFormat="1" applyFont="1" applyFill="1" applyAlignment="1">
      <alignment/>
    </xf>
    <xf numFmtId="41" fontId="0" fillId="0" borderId="0" xfId="0" applyNumberFormat="1" applyFill="1" applyBorder="1" applyAlignment="1">
      <alignment/>
    </xf>
    <xf numFmtId="0" fontId="5" fillId="0" borderId="0" xfId="0" applyNumberFormat="1" applyFont="1" applyAlignment="1">
      <alignment horizontal="center"/>
    </xf>
    <xf numFmtId="0" fontId="42" fillId="0" borderId="0" xfId="0" applyFont="1" applyAlignment="1" quotePrefix="1">
      <alignment/>
    </xf>
    <xf numFmtId="0" fontId="42" fillId="0" borderId="0" xfId="0" applyFont="1" applyAlignment="1">
      <alignment/>
    </xf>
    <xf numFmtId="0" fontId="42" fillId="33" borderId="0" xfId="0" applyFont="1" applyFill="1" applyAlignment="1" applyProtection="1">
      <alignment horizontal="left"/>
      <protection locked="0"/>
    </xf>
    <xf numFmtId="0" fontId="43" fillId="0" borderId="0" xfId="0" applyFont="1" applyAlignment="1">
      <alignment/>
    </xf>
    <xf numFmtId="41" fontId="1" fillId="0" borderId="11" xfId="0" applyNumberFormat="1" applyFont="1" applyBorder="1" applyAlignment="1">
      <alignment/>
    </xf>
    <xf numFmtId="4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1" fontId="43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6.00390625" style="0" customWidth="1"/>
    <col min="3" max="3" width="12.8515625" style="0" bestFit="1" customWidth="1"/>
    <col min="4" max="4" width="14.7109375" style="4" customWidth="1"/>
    <col min="5" max="5" width="2.57421875" style="0" customWidth="1"/>
    <col min="6" max="6" width="8.57421875" style="0" customWidth="1"/>
    <col min="7" max="7" width="2.57421875" style="0" customWidth="1"/>
    <col min="8" max="8" width="14.421875" style="4" customWidth="1"/>
  </cols>
  <sheetData>
    <row r="1" spans="1:2" ht="12.75">
      <c r="A1" t="s">
        <v>11</v>
      </c>
      <c r="B1" s="42">
        <v>2023</v>
      </c>
    </row>
    <row r="2" ht="12.75">
      <c r="B2" s="19"/>
    </row>
    <row r="3" spans="1:8" ht="12.75">
      <c r="A3" t="s">
        <v>12</v>
      </c>
      <c r="B3" s="33"/>
      <c r="D3" s="4" t="s">
        <v>13</v>
      </c>
      <c r="E3" s="48" t="s">
        <v>18</v>
      </c>
      <c r="F3" s="48"/>
      <c r="G3" s="48"/>
      <c r="H3" s="48"/>
    </row>
    <row r="4" spans="2:8" s="20" customFormat="1" ht="12.75">
      <c r="B4" s="24"/>
      <c r="D4" s="6"/>
      <c r="E4" s="26"/>
      <c r="F4" s="26"/>
      <c r="G4" s="26"/>
      <c r="H4" s="6"/>
    </row>
    <row r="5" spans="1:8" s="20" customFormat="1" ht="12.75">
      <c r="A5" s="21"/>
      <c r="B5" s="25"/>
      <c r="C5" s="21"/>
      <c r="D5" s="22"/>
      <c r="E5" s="27"/>
      <c r="F5" s="27"/>
      <c r="G5" s="27"/>
      <c r="H5" s="22"/>
    </row>
    <row r="8" ht="15.75">
      <c r="A8" s="2" t="s">
        <v>23</v>
      </c>
    </row>
    <row r="9" ht="12.75">
      <c r="A9" s="3"/>
    </row>
    <row r="10" ht="15" customHeight="1"/>
    <row r="11" spans="1:8" ht="12.75">
      <c r="A11" s="1" t="s">
        <v>0</v>
      </c>
      <c r="B11" t="s">
        <v>2</v>
      </c>
      <c r="D11" s="34">
        <v>150000</v>
      </c>
      <c r="E11" s="31" t="s">
        <v>1</v>
      </c>
      <c r="F11" s="12">
        <v>170</v>
      </c>
      <c r="G11" s="16" t="s">
        <v>10</v>
      </c>
      <c r="H11" s="4">
        <f>D11*F11/100</f>
        <v>255000</v>
      </c>
    </row>
    <row r="12" spans="2:8" ht="12.75">
      <c r="B12" t="s">
        <v>3</v>
      </c>
      <c r="D12" s="34">
        <v>10000</v>
      </c>
      <c r="E12" s="31" t="s">
        <v>1</v>
      </c>
      <c r="F12" s="12">
        <v>170</v>
      </c>
      <c r="G12" s="16" t="s">
        <v>10</v>
      </c>
      <c r="H12" s="4">
        <f>D12*F12/100</f>
        <v>17000</v>
      </c>
    </row>
    <row r="13" spans="2:8" ht="12.75">
      <c r="B13" t="s">
        <v>4</v>
      </c>
      <c r="D13" s="35">
        <v>100000</v>
      </c>
      <c r="E13" s="32" t="s">
        <v>1</v>
      </c>
      <c r="F13" s="13">
        <v>100</v>
      </c>
      <c r="G13" s="15" t="s">
        <v>10</v>
      </c>
      <c r="H13" s="7">
        <f>D13*F13/100</f>
        <v>100000</v>
      </c>
    </row>
    <row r="14" spans="6:7" ht="12.75">
      <c r="F14" s="11"/>
      <c r="G14" s="11"/>
    </row>
    <row r="15" spans="2:8" ht="12.75">
      <c r="B15" s="3" t="s">
        <v>5</v>
      </c>
      <c r="D15" s="5">
        <f>SUM(D11:D13)</f>
        <v>260000</v>
      </c>
      <c r="F15" s="11"/>
      <c r="G15" s="11"/>
      <c r="H15" s="8">
        <f>SUM(H11:H13)</f>
        <v>372000</v>
      </c>
    </row>
    <row r="16" spans="6:7" ht="12.75">
      <c r="F16" s="11"/>
      <c r="G16" s="11"/>
    </row>
    <row r="17" spans="2:8" ht="12.75">
      <c r="B17" t="s">
        <v>6</v>
      </c>
      <c r="D17" s="6"/>
      <c r="F17" s="11"/>
      <c r="G17" s="11"/>
      <c r="H17" s="34">
        <v>52000</v>
      </c>
    </row>
    <row r="18" spans="6:8" ht="12.75">
      <c r="F18" s="11"/>
      <c r="G18" s="11"/>
      <c r="H18" s="7"/>
    </row>
    <row r="19" spans="6:7" ht="12.75">
      <c r="F19" s="11"/>
      <c r="G19" s="11"/>
    </row>
    <row r="20" spans="6:8" ht="12.75">
      <c r="F20" s="11"/>
      <c r="G20" s="11"/>
      <c r="H20" s="8">
        <f>H15-H17</f>
        <v>320000</v>
      </c>
    </row>
    <row r="21" spans="6:8" ht="12.75">
      <c r="F21" s="11"/>
      <c r="G21" s="11"/>
      <c r="H21" s="7"/>
    </row>
    <row r="22" spans="6:7" ht="12.75">
      <c r="F22" s="11"/>
      <c r="G22" s="11"/>
    </row>
    <row r="23" spans="6:7" ht="12.75">
      <c r="F23" s="11"/>
      <c r="G23" s="11"/>
    </row>
    <row r="24" spans="1:8" ht="12.75">
      <c r="A24" s="3" t="s">
        <v>16</v>
      </c>
      <c r="D24" s="4">
        <f>ROUNDUP(H20/1000,0)*1000</f>
        <v>320000</v>
      </c>
      <c r="E24" t="s">
        <v>1</v>
      </c>
      <c r="F24" s="39">
        <v>2</v>
      </c>
      <c r="G24" s="14" t="s">
        <v>10</v>
      </c>
      <c r="H24" s="23">
        <f>IF(D24&lt;0,"0",D24*F24/100)</f>
        <v>6400</v>
      </c>
    </row>
    <row r="25" spans="6:7" ht="12.75">
      <c r="F25" s="11"/>
      <c r="G25" s="11"/>
    </row>
    <row r="26" spans="1:6" ht="12.75">
      <c r="A26" t="s">
        <v>7</v>
      </c>
      <c r="C26" s="34">
        <v>60000</v>
      </c>
      <c r="F26" s="11"/>
    </row>
    <row r="27" spans="1:6" ht="12.75">
      <c r="A27" s="3" t="s">
        <v>15</v>
      </c>
      <c r="C27" s="23">
        <f>H24</f>
        <v>6400</v>
      </c>
      <c r="F27" s="11"/>
    </row>
    <row r="28" spans="1:6" ht="12.75">
      <c r="A28" s="43" t="s">
        <v>19</v>
      </c>
      <c r="B28" s="43"/>
      <c r="C28" s="47">
        <v>0</v>
      </c>
      <c r="F28" s="11"/>
    </row>
    <row r="29" spans="1:6" ht="12.75">
      <c r="A29" t="s">
        <v>8</v>
      </c>
      <c r="C29" s="4">
        <f>IF(C26-SUM(C27:C28)&lt;0,0,C26-SUM(C27:C28))</f>
        <v>53600</v>
      </c>
      <c r="F29" s="11"/>
    </row>
    <row r="30" ht="12.75">
      <c r="F30" s="11"/>
    </row>
    <row r="31" ht="12.75">
      <c r="F31" s="11"/>
    </row>
    <row r="32" spans="2:8" ht="12.75">
      <c r="B32" t="s">
        <v>9</v>
      </c>
      <c r="D32" s="4">
        <f>IF(C29&lt;0,0,C29)</f>
        <v>53600</v>
      </c>
      <c r="E32" t="s">
        <v>1</v>
      </c>
      <c r="F32" s="17">
        <f>IF(F33=1,"pauschal",F33)</f>
        <v>8.58</v>
      </c>
      <c r="G32" s="12" t="str">
        <f>IF(F32="pauschal","","%")</f>
        <v>%</v>
      </c>
      <c r="H32" s="4">
        <f>IF(F32="pauschal",478*100,D32*F32)/100</f>
        <v>4598.88</v>
      </c>
    </row>
    <row r="33" spans="2:8" ht="12.75">
      <c r="B33" s="29" t="s">
        <v>14</v>
      </c>
      <c r="F33" s="18">
        <f>IF(D32&lt;=0,"pauschal",(LOOKUP(D32,Prozentsaetze!A1:C19,Prozentsaetze!C:C)*100))</f>
        <v>8.58</v>
      </c>
      <c r="H33" s="9">
        <f>H32*3%</f>
        <v>137.9664</v>
      </c>
    </row>
    <row r="34" spans="2:8" ht="12.75">
      <c r="B34" s="36" t="s">
        <v>22</v>
      </c>
      <c r="C34" s="20"/>
      <c r="D34" s="6"/>
      <c r="E34" s="20"/>
      <c r="F34" s="37" t="e">
        <f>IF(D33&lt;0,"pauschal",(LOOKUP(D33,Prozentsaetze!A2:C20,Prozentsaetze!C:C)*100))</f>
        <v>#N/A</v>
      </c>
      <c r="G34" s="20"/>
      <c r="H34" s="38">
        <f>IF(D32*1.8%&lt;=0,0,IF(D32*1.8%&gt;2519,2519,D32*1.8%))</f>
        <v>964.8000000000001</v>
      </c>
    </row>
    <row r="35" spans="2:8" ht="12.75">
      <c r="B35" s="40" t="s">
        <v>17</v>
      </c>
      <c r="C35" s="41"/>
      <c r="F35" s="11"/>
      <c r="H35" s="7"/>
    </row>
    <row r="36" ht="12.75">
      <c r="F36" s="11"/>
    </row>
    <row r="37" spans="2:8" ht="13.5" thickBot="1">
      <c r="B37" s="1" t="s">
        <v>21</v>
      </c>
      <c r="F37" s="11"/>
      <c r="H37" s="44">
        <f>IF(SUM(H32:H34)&lt;=0,0,SUM(H32:H34))</f>
        <v>5701.6464000000005</v>
      </c>
    </row>
    <row r="38" ht="13.5" thickTop="1">
      <c r="F38" s="11"/>
    </row>
    <row r="39" ht="12.75">
      <c r="F39" s="11"/>
    </row>
    <row r="40" spans="2:8" ht="12.75">
      <c r="B40" s="46" t="s">
        <v>20</v>
      </c>
      <c r="F40" s="11"/>
      <c r="H40" s="45">
        <f>IF(C26-H37&lt;=0,0,C26-H37)</f>
        <v>54298.3536</v>
      </c>
    </row>
    <row r="41" ht="12.75">
      <c r="F41" s="11"/>
    </row>
  </sheetData>
  <sheetProtection sheet="1" selectLockedCells="1"/>
  <protectedRanges>
    <protectedRange sqref="D11:D13 H17 C26 E3:G5 B3:B5 B1" name="Bereich1"/>
  </protectedRanges>
  <mergeCells count="1">
    <mergeCell ref="E3:H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EpmWorksheetKeyString_GUID" r:id="rId2"/>
  </customProperties>
  <ignoredErrors>
    <ignoredError sqref="F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="130" zoomScaleNormal="130" zoomScalePageLayoutView="0" workbookViewId="0" topLeftCell="A1">
      <selection activeCell="C25" sqref="C25"/>
    </sheetView>
  </sheetViews>
  <sheetFormatPr defaultColWidth="11.421875" defaultRowHeight="12.75"/>
  <cols>
    <col min="2" max="2" width="1.8515625" style="0" customWidth="1"/>
  </cols>
  <sheetData>
    <row r="1" spans="1:3" ht="12.75">
      <c r="A1" s="3">
        <v>1</v>
      </c>
      <c r="B1" s="3"/>
      <c r="C1" s="30">
        <v>0.01</v>
      </c>
    </row>
    <row r="2" spans="1:3" ht="12.75">
      <c r="A2" s="3">
        <v>9800</v>
      </c>
      <c r="B2" s="3"/>
      <c r="C2" s="30">
        <v>0.05371</v>
      </c>
    </row>
    <row r="3" spans="1:3" ht="12.75">
      <c r="A3" s="3">
        <v>17500</v>
      </c>
      <c r="B3" s="3"/>
      <c r="C3" s="30">
        <v>0.05494</v>
      </c>
    </row>
    <row r="4" spans="1:3" ht="12.75">
      <c r="A4" s="3">
        <v>21300</v>
      </c>
      <c r="B4" s="3"/>
      <c r="C4" s="30">
        <v>0.05617</v>
      </c>
    </row>
    <row r="5" spans="1:3" ht="12.75">
      <c r="A5" s="3">
        <v>23800</v>
      </c>
      <c r="B5" s="3"/>
      <c r="C5" s="30">
        <v>0.05741</v>
      </c>
    </row>
    <row r="6" spans="1:3" ht="12.75">
      <c r="A6" s="3">
        <v>26300</v>
      </c>
      <c r="B6" s="3"/>
      <c r="C6" s="30">
        <v>0.05864</v>
      </c>
    </row>
    <row r="7" spans="1:3" ht="12.75">
      <c r="A7" s="3">
        <v>28800</v>
      </c>
      <c r="B7" s="3"/>
      <c r="C7" s="30">
        <v>0.05987</v>
      </c>
    </row>
    <row r="8" spans="1:3" ht="12.75">
      <c r="A8" s="3">
        <v>31300</v>
      </c>
      <c r="B8" s="3"/>
      <c r="C8" s="30">
        <v>0.06235</v>
      </c>
    </row>
    <row r="9" spans="1:3" ht="12.75">
      <c r="A9" s="3">
        <v>33800</v>
      </c>
      <c r="B9" s="3"/>
      <c r="C9" s="30">
        <v>0.06481</v>
      </c>
    </row>
    <row r="10" spans="1:3" ht="12.75">
      <c r="A10" s="3">
        <v>36300</v>
      </c>
      <c r="B10" s="3"/>
      <c r="C10" s="30">
        <v>0.06728</v>
      </c>
    </row>
    <row r="11" spans="1:3" ht="12.75">
      <c r="A11" s="3">
        <v>38800</v>
      </c>
      <c r="B11" s="3"/>
      <c r="C11" s="30">
        <v>0.06976</v>
      </c>
    </row>
    <row r="12" spans="1:3" ht="12.75">
      <c r="A12" s="3">
        <v>41300</v>
      </c>
      <c r="B12" s="3"/>
      <c r="C12" s="30">
        <v>0.07222</v>
      </c>
    </row>
    <row r="13" spans="1:3" ht="12.75">
      <c r="A13" s="3">
        <v>43800</v>
      </c>
      <c r="B13" s="3"/>
      <c r="C13" s="30">
        <v>0.07469</v>
      </c>
    </row>
    <row r="14" spans="1:3" ht="12.75">
      <c r="A14" s="3">
        <v>46300</v>
      </c>
      <c r="B14" s="3"/>
      <c r="C14" s="30">
        <v>0.0784</v>
      </c>
    </row>
    <row r="15" spans="1:3" ht="12.75">
      <c r="A15" s="3">
        <v>48800</v>
      </c>
      <c r="B15" s="3"/>
      <c r="C15" s="30">
        <v>0.08209</v>
      </c>
    </row>
    <row r="16" spans="1:3" ht="12.75">
      <c r="A16" s="3">
        <v>51300</v>
      </c>
      <c r="B16" s="3"/>
      <c r="C16" s="30">
        <v>0.0858</v>
      </c>
    </row>
    <row r="17" spans="1:3" ht="12.75">
      <c r="A17" s="3">
        <v>53800</v>
      </c>
      <c r="B17" s="3"/>
      <c r="C17" s="30">
        <v>0.08951</v>
      </c>
    </row>
    <row r="18" spans="1:3" ht="12.75">
      <c r="A18" s="3">
        <v>56300</v>
      </c>
      <c r="B18" s="3"/>
      <c r="C18" s="30">
        <v>0.09321</v>
      </c>
    </row>
    <row r="19" spans="1:3" ht="12.75">
      <c r="A19" s="3">
        <v>58800</v>
      </c>
      <c r="B19" s="3"/>
      <c r="C19" s="30">
        <v>0.1</v>
      </c>
    </row>
    <row r="20" spans="1:3" ht="12.75">
      <c r="A20" s="28"/>
      <c r="C20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Claudio MINNIG</cp:lastModifiedBy>
  <cp:lastPrinted>2009-10-16T14:08:52Z</cp:lastPrinted>
  <dcterms:created xsi:type="dcterms:W3CDTF">2006-02-08T14:31:23Z</dcterms:created>
  <dcterms:modified xsi:type="dcterms:W3CDTF">2024-03-13T08:52:51Z</dcterms:modified>
  <cp:category/>
  <cp:version/>
  <cp:contentType/>
  <cp:contentStatus/>
</cp:coreProperties>
</file>