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TREM\Work Folders\Desktop\"/>
    </mc:Choice>
  </mc:AlternateContent>
  <xr:revisionPtr revIDLastSave="0" documentId="13_ncr:1_{890A70CC-5F79-46F3-861F-DB2A3C7629B0}" xr6:coauthVersionLast="47" xr6:coauthVersionMax="47" xr10:uidLastSave="{00000000-0000-0000-0000-000000000000}"/>
  <bookViews>
    <workbookView xWindow="19840" yWindow="40" windowWidth="17930" windowHeight="20710" activeTab="1" xr2:uid="{00000000-000D-0000-FFFF-FFFF00000000}"/>
  </bookViews>
  <sheets>
    <sheet name="à remplir, auszufüllen" sheetId="15" r:id="rId1"/>
    <sheet name="Exemple, Beispiel" sheetId="23" r:id="rId2"/>
    <sheet name="Ex pour courrier" sheetId="24" state="hidden" r:id="rId3"/>
    <sheet name="Liste STEP" sheetId="16" state="hidden" r:id="rId4"/>
    <sheet name="N°Commune, Gemeindenr" sheetId="18" state="hidden" r:id="rId5"/>
  </sheets>
  <definedNames>
    <definedName name="_xlnm._FilterDatabase" localSheetId="4" hidden="1">'N°Commune, Gemeindenr'!$A$3:$O$3</definedName>
    <definedName name="_xlnm.Print_Titles" localSheetId="4">'N°Commune, Gemeindenr'!$3:$3</definedName>
    <definedName name="Langue" localSheetId="0">'à remplir, auszufüllen'!$P$2</definedName>
    <definedName name="Langue" localSheetId="2">'Ex pour courrier'!$P$3</definedName>
    <definedName name="Langue" localSheetId="1">'Exemple, Beispiel'!$P$3</definedName>
    <definedName name="Langue">#REF!</definedName>
    <definedName name="Liste_Communes" localSheetId="2">#REF!</definedName>
    <definedName name="Liste_Communes" localSheetId="1">#REF!</definedName>
    <definedName name="Liste_Communes" localSheetId="4">#REF!</definedName>
    <definedName name="Liste_Communes">#REF!</definedName>
    <definedName name="_xlnm.Print_Area" localSheetId="0">'à remplir, auszufüllen'!$A$1:$H$47</definedName>
    <definedName name="_xlnm.Print_Area" localSheetId="2">'Ex pour courrier'!$A$1:$H$45</definedName>
    <definedName name="_xlnm.Print_Area" localSheetId="1">'Exemple, Beispiel'!$A$1:$H$45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5" l="1"/>
  <c r="A23" i="23" l="1"/>
  <c r="F37" i="23"/>
  <c r="F36" i="15"/>
  <c r="A28" i="15"/>
  <c r="A22" i="15"/>
  <c r="A15" i="15"/>
  <c r="A47" i="15" l="1"/>
  <c r="F35" i="15"/>
  <c r="J2" i="15" l="1"/>
  <c r="J1" i="15"/>
  <c r="L1" i="15"/>
  <c r="A42" i="24" l="1"/>
  <c r="A40" i="24"/>
  <c r="F37" i="24"/>
  <c r="F36" i="24"/>
  <c r="E34" i="24"/>
  <c r="E33" i="24"/>
  <c r="E32" i="24"/>
  <c r="E31" i="24"/>
  <c r="E30" i="24"/>
  <c r="E29" i="24"/>
  <c r="A29" i="24"/>
  <c r="C28" i="24"/>
  <c r="C27" i="24"/>
  <c r="C26" i="24"/>
  <c r="A23" i="24"/>
  <c r="F22" i="24"/>
  <c r="E22" i="24"/>
  <c r="C22" i="24"/>
  <c r="A21" i="24"/>
  <c r="F38" i="24" s="1"/>
  <c r="G19" i="24"/>
  <c r="G21" i="24" s="1"/>
  <c r="F18" i="24"/>
  <c r="F17" i="24"/>
  <c r="A16" i="24"/>
  <c r="F19" i="24" s="1"/>
  <c r="A14" i="24"/>
  <c r="G13" i="24"/>
  <c r="A11" i="24"/>
  <c r="D9" i="24"/>
  <c r="A8" i="24"/>
  <c r="A7" i="24"/>
  <c r="A5" i="24"/>
  <c r="A42" i="23"/>
  <c r="A40" i="23"/>
  <c r="F36" i="23"/>
  <c r="E34" i="23"/>
  <c r="E33" i="23"/>
  <c r="E32" i="23"/>
  <c r="E31" i="23"/>
  <c r="E30" i="23"/>
  <c r="E29" i="23"/>
  <c r="A29" i="23"/>
  <c r="C28" i="23"/>
  <c r="C27" i="23"/>
  <c r="F22" i="23"/>
  <c r="E22" i="23"/>
  <c r="C22" i="23"/>
  <c r="A21" i="23"/>
  <c r="F38" i="23" s="1"/>
  <c r="G19" i="23"/>
  <c r="G21" i="23" s="1"/>
  <c r="F18" i="23"/>
  <c r="F17" i="23"/>
  <c r="A16" i="23"/>
  <c r="F19" i="23" s="1"/>
  <c r="A14" i="23"/>
  <c r="G13" i="23"/>
  <c r="A11" i="23"/>
  <c r="D9" i="23"/>
  <c r="E8" i="23"/>
  <c r="A8" i="23"/>
  <c r="A7" i="23"/>
  <c r="A5" i="23"/>
  <c r="C22" i="15"/>
  <c r="C27" i="15" l="1"/>
  <c r="C26" i="15"/>
  <c r="C25" i="15"/>
  <c r="C24" i="15"/>
  <c r="C23" i="15"/>
  <c r="A20" i="15"/>
  <c r="E29" i="15"/>
  <c r="E30" i="15"/>
  <c r="E31" i="15"/>
  <c r="E32" i="15"/>
  <c r="E33" i="15"/>
  <c r="E28" i="15"/>
  <c r="A41" i="15"/>
  <c r="A39" i="15" l="1"/>
  <c r="A4" i="15"/>
  <c r="F16" i="15"/>
  <c r="N6" i="16" l="1"/>
  <c r="M6" i="16"/>
  <c r="F27" i="15" l="1"/>
  <c r="F28" i="23"/>
  <c r="F28" i="24"/>
  <c r="E27" i="15"/>
  <c r="E28" i="24"/>
  <c r="E28" i="23"/>
  <c r="N2" i="16"/>
  <c r="N3" i="16"/>
  <c r="N4" i="16"/>
  <c r="F26" i="24" s="1"/>
  <c r="N5" i="16"/>
  <c r="M2" i="16"/>
  <c r="M3" i="16"/>
  <c r="M4" i="16"/>
  <c r="E26" i="24" s="1"/>
  <c r="M5" i="16"/>
  <c r="N1" i="16"/>
  <c r="M1" i="16"/>
  <c r="E27" i="23" l="1"/>
  <c r="E27" i="24"/>
  <c r="F27" i="23"/>
  <c r="F27" i="24"/>
  <c r="G37" i="24"/>
  <c r="G42" i="24" s="1"/>
  <c r="G36" i="24"/>
  <c r="F24" i="15"/>
  <c r="E25" i="15"/>
  <c r="F25" i="15"/>
  <c r="F26" i="15"/>
  <c r="E23" i="15"/>
  <c r="E24" i="15"/>
  <c r="E26" i="15"/>
  <c r="F17" i="15"/>
  <c r="G38" i="24" l="1"/>
  <c r="C40" i="24" s="1"/>
  <c r="G36" i="23"/>
  <c r="G37" i="23"/>
  <c r="G42" i="23" s="1"/>
  <c r="F23" i="15"/>
  <c r="E22" i="15"/>
  <c r="F22" i="15"/>
  <c r="E21" i="15"/>
  <c r="F21" i="15"/>
  <c r="C21" i="15"/>
  <c r="G18" i="15"/>
  <c r="G20" i="15" s="1"/>
  <c r="G36" i="15" l="1"/>
  <c r="G41" i="15" s="1"/>
  <c r="G38" i="23"/>
  <c r="C40" i="23" s="1"/>
  <c r="G35" i="15"/>
  <c r="F37" i="15"/>
  <c r="G37" i="15" l="1"/>
  <c r="C39" i="15" s="1"/>
  <c r="F18" i="15"/>
  <c r="A6" i="15" l="1"/>
  <c r="E7" i="15" l="1"/>
  <c r="A10" i="15" l="1"/>
  <c r="G12" i="15"/>
  <c r="D8" i="15"/>
  <c r="A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danobr</author>
  </authors>
  <commentList>
    <comment ref="L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danobr:</t>
        </r>
        <r>
          <rPr>
            <sz val="9"/>
            <color indexed="81"/>
            <rFont val="Tahoma"/>
            <family val="2"/>
          </rPr>
          <t xml:space="preserve">
Importer cette cellule dans BD STEP
0 = non --&gt; rempli par SPE
1 = oui --&gt; ok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Pierre MANGE</author>
    <author>AC_VS</author>
    <author xml:space="preserve"> </author>
  </authors>
  <commentList>
    <comment ref="B1" authorId="0" shapeId="0" xr:uid="{5EF76FFC-D5C3-4D02-9DC2-702057B061DB}">
      <text>
        <r>
          <rPr>
            <b/>
            <sz val="9"/>
            <color indexed="81"/>
            <rFont val="Tahoma"/>
            <family val="2"/>
          </rPr>
          <t>Pierre MANGE:</t>
        </r>
        <r>
          <rPr>
            <sz val="9"/>
            <color indexed="81"/>
            <rFont val="Tahoma"/>
            <family val="2"/>
          </rPr>
          <t xml:space="preserve">
Voir avecle secrétariat. Liste disponible sous :
G:\Administration\Formulaires - Informations\Liste des communes - Etiquettes
Attention à rajouter les deux communes française, voir ci-dessous</t>
        </r>
      </text>
    </comment>
    <comment ref="A7" authorId="1" shapeId="0" xr:uid="{077E9829-7C11-4B47-AED3-5CABAF4BB09D}">
      <text>
        <r>
          <rPr>
            <sz val="10"/>
            <color indexed="81"/>
            <rFont val="Tahoma"/>
            <family val="2"/>
          </rPr>
          <t>Fusion en 2009 de
- Ayer (91)
- Chandolin (93)
- Grimentz (97)
- St. Jean (105)
- St. Luc (107)
- Vissoie (111)</t>
        </r>
      </text>
    </comment>
    <comment ref="A30" authorId="2" shapeId="0" xr:uid="{3576D965-D6D5-4856-87A1-69B79D3A582F}">
      <text>
        <r>
          <rPr>
            <sz val="9"/>
            <color indexed="81"/>
            <rFont val="Tahoma"/>
            <family val="2"/>
          </rPr>
          <t>Fusion en 2017 de
- Chermignon (94)
- Montana (103)
- Randogne (104)
- Mollens (102)</t>
        </r>
      </text>
    </comment>
    <comment ref="A37" authorId="1" shapeId="0" xr:uid="{F1299965-3515-446D-8080-DAD5D6CE784D}">
      <text>
        <r>
          <rPr>
            <sz val="10"/>
            <color indexed="81"/>
            <rFont val="Tahoma"/>
            <family val="2"/>
          </rPr>
          <t>Fusion en 2005 de
- Steinhaus (20)
- Mühlebach (12)
- Ernen (6)
- Ausserbinn (1)</t>
        </r>
      </text>
    </comment>
    <comment ref="A45" authorId="1" shapeId="0" xr:uid="{F60A1C8C-86D0-4C92-819C-69FA7ECC5F60}">
      <text>
        <r>
          <rPr>
            <sz val="10"/>
            <color indexed="81"/>
            <rFont val="Tahoma"/>
            <family val="2"/>
          </rPr>
          <t>Fusion en 2009 de
- Gampel (81)
- Bratsch (77)</t>
        </r>
      </text>
    </comment>
    <comment ref="A46" authorId="2" shapeId="0" xr:uid="{D9C5BC5B-0DFA-455E-B88A-4FBE2551356C}">
      <text>
        <r>
          <rPr>
            <sz val="9"/>
            <color indexed="81"/>
            <rFont val="Tahoma"/>
            <family val="2"/>
          </rPr>
          <t>Fusion en 2017 de
- Blitzingen (5)
- Grafschaft (3)
- Münster-Geschinen (13)
- Niederwald (14)
- Reckingen-Gluringen (17)</t>
        </r>
      </text>
    </comment>
    <comment ref="A61" authorId="2" shapeId="0" xr:uid="{817FC3A0-BE4E-4B05-B7EE-550342DC3CD3}">
      <text>
        <r>
          <rPr>
            <sz val="9"/>
            <color indexed="81"/>
            <rFont val="Tahoma"/>
            <family val="2"/>
          </rPr>
          <t>Fusion en 2013 de
- Leuk
- Erschmatt</t>
        </r>
      </text>
    </comment>
    <comment ref="A64" authorId="1" shapeId="0" xr:uid="{FC09D6D0-3662-4724-8C9F-003A2B011A01}">
      <text>
        <r>
          <rPr>
            <sz val="10"/>
            <color indexed="81"/>
            <rFont val="Tahoma"/>
            <family val="2"/>
          </rPr>
          <t>Fusion en 2021 de
- Martigny (138)
- Charrat (133)</t>
        </r>
      </text>
    </comment>
    <comment ref="A68" authorId="1" shapeId="0" xr:uid="{DBCD0B7F-97AC-45A9-A712-A00710A8EA80}">
      <text>
        <r>
          <rPr>
            <sz val="10"/>
            <color indexed="81"/>
            <rFont val="Tahoma"/>
            <family val="2"/>
          </rPr>
          <t xml:space="preserve">Fusion en 2011 de
- Mase (116)
- Nax (117)
- Vernamiège (119)
</t>
        </r>
      </text>
    </comment>
    <comment ref="A70" authorId="2" shapeId="0" xr:uid="{FFB94199-FCD3-4057-A3A7-4378FD797F85}">
      <text>
        <r>
          <rPr>
            <sz val="9"/>
            <color indexed="81"/>
            <rFont val="Tahoma"/>
            <family val="2"/>
          </rPr>
          <t>En 2013
- Birgisch
- Mund
intègre Naters</t>
        </r>
      </text>
    </comment>
    <comment ref="A73" authorId="1" shapeId="0" xr:uid="{97682127-8A03-4EF6-B271-A79132CE46B0}">
      <text>
        <r>
          <rPr>
            <sz val="10"/>
            <color indexed="81"/>
            <rFont val="Tahoma"/>
            <family val="2"/>
          </rPr>
          <t>Fusion en 2021 de
- Miège (101)
- Venthône (109)
- Veyras (110)</t>
        </r>
      </text>
    </comment>
    <comment ref="A76" authorId="1" shapeId="0" xr:uid="{A8DE847E-1C1E-4BAD-9BF7-EB3BAC42FF32}">
      <text>
        <r>
          <rPr>
            <sz val="10"/>
            <color indexed="81"/>
            <rFont val="Tahoma"/>
            <family val="2"/>
          </rPr>
          <t>Fusion en 2009 de
- Obergesteln (15)
- Oberwald (16)
- Ulrichen (21)</t>
        </r>
      </text>
    </comment>
    <comment ref="A83" authorId="1" shapeId="0" xr:uid="{0FE5A074-DE1C-4AAC-8350-57875B440636}">
      <text>
        <r>
          <rPr>
            <sz val="10"/>
            <color indexed="81"/>
            <rFont val="Tahoma"/>
            <family val="2"/>
          </rPr>
          <t>Fusion en 2004 de 
- Goppisberg
- Greich
- Ried-Mörel</t>
        </r>
      </text>
    </comment>
    <comment ref="A96" authorId="2" shapeId="0" xr:uid="{B6D76393-82F3-47AC-9A1E-743026007EB0}">
      <text>
        <r>
          <rPr>
            <sz val="9"/>
            <color indexed="81"/>
            <rFont val="Tahoma"/>
            <family val="2"/>
          </rPr>
          <t xml:space="preserve">Fusion en 2017 de
- Sion (125)
- Les Agettes (112)
</t>
        </r>
      </text>
    </comment>
    <comment ref="A99" authorId="1" shapeId="0" xr:uid="{C81CFD19-0289-4BB6-9A8C-9B90FA89BD75}">
      <text>
        <r>
          <rPr>
            <sz val="10"/>
            <color indexed="81"/>
            <rFont val="Tahoma"/>
            <family val="2"/>
          </rPr>
          <t>Fusion en 2009 de
- Hohtenn (68)
- Steg (72)</t>
        </r>
      </text>
    </comment>
    <comment ref="A113" authorId="1" shapeId="0" xr:uid="{B8E32AB8-EBBC-41F1-940C-C67B2E49DCF4}">
      <text>
        <r>
          <rPr>
            <sz val="10"/>
            <color indexed="81"/>
            <rFont val="Tahoma"/>
            <family val="2"/>
          </rPr>
          <t>Fusion en 2021 de
- Bagnes (143)
- Vollèges (148)</t>
        </r>
      </text>
    </comment>
  </commentList>
</comments>
</file>

<file path=xl/sharedStrings.xml><?xml version="1.0" encoding="utf-8"?>
<sst xmlns="http://schemas.openxmlformats.org/spreadsheetml/2006/main" count="559" uniqueCount="400">
  <si>
    <t>Langue/Sprache</t>
  </si>
  <si>
    <t>DE</t>
  </si>
  <si>
    <t>FR</t>
  </si>
  <si>
    <t>Martigny</t>
  </si>
  <si>
    <t>Etat au:</t>
  </si>
  <si>
    <t>Liste des communes avec no "Suisse" et "Valais" + Abréviations</t>
  </si>
  <si>
    <t>No CH</t>
  </si>
  <si>
    <t>No VS</t>
  </si>
  <si>
    <t>NPA</t>
  </si>
  <si>
    <t>Commune</t>
  </si>
  <si>
    <t>Abréviation</t>
  </si>
  <si>
    <t>Agarn</t>
  </si>
  <si>
    <t>AGA</t>
  </si>
  <si>
    <t>Albinen</t>
  </si>
  <si>
    <t>ALB</t>
  </si>
  <si>
    <t>Anniviers</t>
  </si>
  <si>
    <t>ANI</t>
  </si>
  <si>
    <t>Arbaz</t>
  </si>
  <si>
    <t>ARB</t>
  </si>
  <si>
    <t>Ardon</t>
  </si>
  <si>
    <t>ARD</t>
  </si>
  <si>
    <t>Ausserberg</t>
  </si>
  <si>
    <t>AUG</t>
  </si>
  <si>
    <t>Ayent</t>
  </si>
  <si>
    <t>AYT</t>
  </si>
  <si>
    <t>Baltschieder</t>
  </si>
  <si>
    <t>BAL</t>
  </si>
  <si>
    <t>Bellwald</t>
  </si>
  <si>
    <t>BEL</t>
  </si>
  <si>
    <t>BET</t>
  </si>
  <si>
    <t>Binn</t>
  </si>
  <si>
    <t>BIN</t>
  </si>
  <si>
    <t>Bister</t>
  </si>
  <si>
    <t>BIS</t>
  </si>
  <si>
    <t>Bitsch</t>
  </si>
  <si>
    <t>BIT</t>
  </si>
  <si>
    <t>Blatten</t>
  </si>
  <si>
    <t>BLA</t>
  </si>
  <si>
    <t>Bourg-St-Pierre</t>
  </si>
  <si>
    <t>BRG</t>
  </si>
  <si>
    <t>Bovernier</t>
  </si>
  <si>
    <t>BOV</t>
  </si>
  <si>
    <t>Brig-Glis</t>
  </si>
  <si>
    <t>BRI</t>
  </si>
  <si>
    <t>Bürchen</t>
  </si>
  <si>
    <t>BUR</t>
  </si>
  <si>
    <t>Chalais</t>
  </si>
  <si>
    <t>CHA</t>
  </si>
  <si>
    <t>Chamoson</t>
  </si>
  <si>
    <t>CHM</t>
  </si>
  <si>
    <t>Champéry</t>
  </si>
  <si>
    <t>CHY</t>
  </si>
  <si>
    <t>Chippis</t>
  </si>
  <si>
    <t>CHI</t>
  </si>
  <si>
    <t>Collombey-Muraz</t>
  </si>
  <si>
    <t>COL</t>
  </si>
  <si>
    <t>Collonges</t>
  </si>
  <si>
    <t>COG</t>
  </si>
  <si>
    <t>Conthey</t>
  </si>
  <si>
    <t>CON</t>
  </si>
  <si>
    <t>Dorénaz</t>
  </si>
  <si>
    <t>DOR</t>
  </si>
  <si>
    <t>Eggerberg</t>
  </si>
  <si>
    <t>EGG</t>
  </si>
  <si>
    <t>Eischoll</t>
  </si>
  <si>
    <t>EIS</t>
  </si>
  <si>
    <t>Eisten</t>
  </si>
  <si>
    <t>EIN</t>
  </si>
  <si>
    <t>Embd</t>
  </si>
  <si>
    <t>EMB</t>
  </si>
  <si>
    <t>Ergisch</t>
  </si>
  <si>
    <t>ERG</t>
  </si>
  <si>
    <t>Ernen</t>
  </si>
  <si>
    <t>ERN</t>
  </si>
  <si>
    <t>Evionnaz</t>
  </si>
  <si>
    <t>EVI</t>
  </si>
  <si>
    <t>Evolène</t>
  </si>
  <si>
    <t>EVO</t>
  </si>
  <si>
    <t>Ferden</t>
  </si>
  <si>
    <t>FER</t>
  </si>
  <si>
    <t>Fiesch</t>
  </si>
  <si>
    <t>FIE</t>
  </si>
  <si>
    <t>Fieschertal</t>
  </si>
  <si>
    <t>FIT</t>
  </si>
  <si>
    <t>Finhaut</t>
  </si>
  <si>
    <t>FIN</t>
  </si>
  <si>
    <t>Fully</t>
  </si>
  <si>
    <t>FUL</t>
  </si>
  <si>
    <t>Gampel-Bratsch</t>
  </si>
  <si>
    <t>GAM</t>
  </si>
  <si>
    <t>Grächen</t>
  </si>
  <si>
    <t>GRA</t>
  </si>
  <si>
    <t>Grengiols</t>
  </si>
  <si>
    <t>GRN</t>
  </si>
  <si>
    <t>Grimisuat</t>
  </si>
  <si>
    <t>GRT</t>
  </si>
  <si>
    <t>Grône</t>
  </si>
  <si>
    <t>GRO</t>
  </si>
  <si>
    <t>Guttet-Feschel</t>
  </si>
  <si>
    <t>GUT</t>
  </si>
  <si>
    <t>Hérémence</t>
  </si>
  <si>
    <t>HER</t>
  </si>
  <si>
    <t>Icogne</t>
  </si>
  <si>
    <t>ICO</t>
  </si>
  <si>
    <t>Inden</t>
  </si>
  <si>
    <t>IND</t>
  </si>
  <si>
    <t>Isérables</t>
  </si>
  <si>
    <t>ISE</t>
  </si>
  <si>
    <t>Kippel</t>
  </si>
  <si>
    <t>KIP</t>
  </si>
  <si>
    <t>Lalden</t>
  </si>
  <si>
    <t>LAL</t>
  </si>
  <si>
    <t>Lax</t>
  </si>
  <si>
    <t>LAX</t>
  </si>
  <si>
    <t>Lens</t>
  </si>
  <si>
    <t>LEN</t>
  </si>
  <si>
    <t>Leukerbad</t>
  </si>
  <si>
    <t>LED</t>
  </si>
  <si>
    <t>LEU</t>
  </si>
  <si>
    <t>Leytron</t>
  </si>
  <si>
    <t>LEY</t>
  </si>
  <si>
    <t>Liddes</t>
  </si>
  <si>
    <t>LID</t>
  </si>
  <si>
    <t>MAR</t>
  </si>
  <si>
    <t>Martigny-Combe</t>
  </si>
  <si>
    <t>MYC</t>
  </si>
  <si>
    <t>Massongex</t>
  </si>
  <si>
    <t>MAX</t>
  </si>
  <si>
    <t>Monthey</t>
  </si>
  <si>
    <t>MOT</t>
  </si>
  <si>
    <t>Mont-Noble</t>
  </si>
  <si>
    <t>MTN</t>
  </si>
  <si>
    <t>Mörel-Filet</t>
  </si>
  <si>
    <t>MOR</t>
  </si>
  <si>
    <t>Naters</t>
  </si>
  <si>
    <t>NAT</t>
  </si>
  <si>
    <t>Nendaz</t>
  </si>
  <si>
    <t>NEN</t>
  </si>
  <si>
    <t>Niedergesteln</t>
  </si>
  <si>
    <t>NIE</t>
  </si>
  <si>
    <t>Oberems</t>
  </si>
  <si>
    <t>OBR</t>
  </si>
  <si>
    <t>Obergoms</t>
  </si>
  <si>
    <t>OBG</t>
  </si>
  <si>
    <t>Orsières</t>
  </si>
  <si>
    <t>ORS</t>
  </si>
  <si>
    <t>Port-Valais</t>
  </si>
  <si>
    <t>POR</t>
  </si>
  <si>
    <t>Randa</t>
  </si>
  <si>
    <t>RAN</t>
  </si>
  <si>
    <t xml:space="preserve">Raron </t>
  </si>
  <si>
    <t>RAR</t>
  </si>
  <si>
    <t>Riddes</t>
  </si>
  <si>
    <t>RID</t>
  </si>
  <si>
    <t>Ried-Brig</t>
  </si>
  <si>
    <t>RIB</t>
  </si>
  <si>
    <t>Riederalp</t>
  </si>
  <si>
    <t>RIE</t>
  </si>
  <si>
    <t>Saas-Almagell</t>
  </si>
  <si>
    <t>SAL</t>
  </si>
  <si>
    <t>Saas-Balen</t>
  </si>
  <si>
    <t>SAB</t>
  </si>
  <si>
    <t>Saas-Fee</t>
  </si>
  <si>
    <t>SAF</t>
  </si>
  <si>
    <t>Saas-Grund</t>
  </si>
  <si>
    <t>SAG</t>
  </si>
  <si>
    <t>Saillon</t>
  </si>
  <si>
    <t>SAI</t>
  </si>
  <si>
    <t>Salgesch</t>
  </si>
  <si>
    <t>SAH</t>
  </si>
  <si>
    <t>Salvan</t>
  </si>
  <si>
    <t>SAV</t>
  </si>
  <si>
    <t>Savièse</t>
  </si>
  <si>
    <t>SAE</t>
  </si>
  <si>
    <t>Saxon</t>
  </si>
  <si>
    <t>SAX</t>
  </si>
  <si>
    <t>Sembrancher</t>
  </si>
  <si>
    <t>SEM</t>
  </si>
  <si>
    <t>Sierre</t>
  </si>
  <si>
    <t>SIE</t>
  </si>
  <si>
    <t>Simplon-Dorf</t>
  </si>
  <si>
    <t>SIM</t>
  </si>
  <si>
    <t>Sion</t>
  </si>
  <si>
    <t>SIO</t>
  </si>
  <si>
    <t>Stalden</t>
  </si>
  <si>
    <t>STN</t>
  </si>
  <si>
    <t>Staldenried</t>
  </si>
  <si>
    <t>STD</t>
  </si>
  <si>
    <t>Steg-Hohtenn</t>
  </si>
  <si>
    <t>STE</t>
  </si>
  <si>
    <t>St-Gingolph</t>
  </si>
  <si>
    <t>STG</t>
  </si>
  <si>
    <t>St-Léonard</t>
  </si>
  <si>
    <t>STL</t>
  </si>
  <si>
    <t>St-Martin</t>
  </si>
  <si>
    <t>St-Maurice</t>
  </si>
  <si>
    <t>STM</t>
  </si>
  <si>
    <t>St-Niklaus</t>
  </si>
  <si>
    <t>STS</t>
  </si>
  <si>
    <t>Täsch</t>
  </si>
  <si>
    <t>TAS</t>
  </si>
  <si>
    <t>Termen</t>
  </si>
  <si>
    <t>TER</t>
  </si>
  <si>
    <t>Törbel</t>
  </si>
  <si>
    <t>TOR</t>
  </si>
  <si>
    <t>Trient</t>
  </si>
  <si>
    <t>TRI</t>
  </si>
  <si>
    <t>Troistorrents</t>
  </si>
  <si>
    <t>TRO</t>
  </si>
  <si>
    <t>TUR</t>
  </si>
  <si>
    <t>Unterbäch</t>
  </si>
  <si>
    <t>UNT</t>
  </si>
  <si>
    <t>Val-d'Illiez</t>
  </si>
  <si>
    <t>VAZ</t>
  </si>
  <si>
    <t>Varen</t>
  </si>
  <si>
    <t>VAR</t>
  </si>
  <si>
    <t>Vernayaz</t>
  </si>
  <si>
    <t>VEA</t>
  </si>
  <si>
    <t>Vérossaz</t>
  </si>
  <si>
    <t>VES</t>
  </si>
  <si>
    <t>Vétroz</t>
  </si>
  <si>
    <t>VET</t>
  </si>
  <si>
    <t>Vex</t>
  </si>
  <si>
    <t>VEX</t>
  </si>
  <si>
    <t>Veysonnaz</t>
  </si>
  <si>
    <t>VEZ</t>
  </si>
  <si>
    <t>Vionnaz</t>
  </si>
  <si>
    <t>VIO</t>
  </si>
  <si>
    <t>Visp</t>
  </si>
  <si>
    <t>VIP</t>
  </si>
  <si>
    <t>VIN</t>
  </si>
  <si>
    <t>Vouvry</t>
  </si>
  <si>
    <t>VOU</t>
  </si>
  <si>
    <t>Wiler</t>
  </si>
  <si>
    <t>WIL</t>
  </si>
  <si>
    <t>Zeneggen</t>
  </si>
  <si>
    <t>ZGN</t>
  </si>
  <si>
    <t>Zermatt</t>
  </si>
  <si>
    <t>ZET</t>
  </si>
  <si>
    <t>Zwischbergen</t>
  </si>
  <si>
    <t>ZWN</t>
  </si>
  <si>
    <t>Bagnes-Le Châble</t>
  </si>
  <si>
    <t>6031/02</t>
  </si>
  <si>
    <t>6054/00</t>
  </si>
  <si>
    <t>Binn-Giesse</t>
  </si>
  <si>
    <t>6054/01</t>
  </si>
  <si>
    <t>6172/00</t>
  </si>
  <si>
    <t>6192/00</t>
  </si>
  <si>
    <t>Bourg St-Pierre</t>
  </si>
  <si>
    <t>6032/02</t>
  </si>
  <si>
    <t>Briggematte-Randa</t>
  </si>
  <si>
    <t>6287/00</t>
  </si>
  <si>
    <t>Briglina-Brig</t>
  </si>
  <si>
    <t>6002/00</t>
  </si>
  <si>
    <t>6057/00</t>
  </si>
  <si>
    <t>6022/00</t>
  </si>
  <si>
    <t>6151/00</t>
  </si>
  <si>
    <t>Col Gd St-Bernard</t>
  </si>
  <si>
    <t>6032/00</t>
  </si>
  <si>
    <t>6152/01</t>
  </si>
  <si>
    <t>Conthey-Erde</t>
  </si>
  <si>
    <t>6023/00</t>
  </si>
  <si>
    <t>6282/00</t>
  </si>
  <si>
    <t>6283/00</t>
  </si>
  <si>
    <t>6213/00</t>
  </si>
  <si>
    <t>6213/11</t>
  </si>
  <si>
    <t>6083/00</t>
  </si>
  <si>
    <t>6195/00</t>
  </si>
  <si>
    <t>Graechen</t>
  </si>
  <si>
    <t>6285/00</t>
  </si>
  <si>
    <t>Guttet</t>
  </si>
  <si>
    <t>6108/00</t>
  </si>
  <si>
    <t>6084/00</t>
  </si>
  <si>
    <t>Hérémence-Gde Dixence</t>
  </si>
  <si>
    <t>6084/01</t>
  </si>
  <si>
    <t>Hérémence-Mâche</t>
  </si>
  <si>
    <t>6084/02</t>
  </si>
  <si>
    <t>6239/00</t>
  </si>
  <si>
    <t>6109/00</t>
  </si>
  <si>
    <t>6134/00</t>
  </si>
  <si>
    <t>6197/00</t>
  </si>
  <si>
    <t>6111/00</t>
  </si>
  <si>
    <t>Leuk-Radet</t>
  </si>
  <si>
    <t>6110/00</t>
  </si>
  <si>
    <t>6135/00</t>
  </si>
  <si>
    <t>6136/00</t>
  </si>
  <si>
    <t>Mase</t>
  </si>
  <si>
    <t>6085/00</t>
  </si>
  <si>
    <t>Massongex-Daviaz</t>
  </si>
  <si>
    <t>6215/00</t>
  </si>
  <si>
    <t>Monthey-CIMO</t>
  </si>
  <si>
    <t>6153/00</t>
  </si>
  <si>
    <t>Nendaz-Bieudron</t>
  </si>
  <si>
    <t>6024/03</t>
  </si>
  <si>
    <t>Oberwald-Gletsch</t>
  </si>
  <si>
    <t>6066/00</t>
  </si>
  <si>
    <t>6154/00</t>
  </si>
  <si>
    <t>Regional-ARA Visp</t>
  </si>
  <si>
    <t>6297/00</t>
  </si>
  <si>
    <t>6139/00</t>
  </si>
  <si>
    <t>Saastal</t>
  </si>
  <si>
    <t>6289/00</t>
  </si>
  <si>
    <t>6140/00</t>
  </si>
  <si>
    <t>6141/00</t>
  </si>
  <si>
    <t>Sierre-Granges</t>
  </si>
  <si>
    <t>6248/02</t>
  </si>
  <si>
    <t>Sierre-Noës</t>
  </si>
  <si>
    <t>6248/01</t>
  </si>
  <si>
    <t>6009/01</t>
  </si>
  <si>
    <t>Simplon-Gabi</t>
  </si>
  <si>
    <t>6009/00</t>
  </si>
  <si>
    <t>Sion-Chandoline</t>
  </si>
  <si>
    <t>6266/03</t>
  </si>
  <si>
    <t>Sion-Châteauneuf</t>
  </si>
  <si>
    <t>6266/01</t>
  </si>
  <si>
    <t>Sion-Molignon</t>
  </si>
  <si>
    <t>6266/04</t>
  </si>
  <si>
    <t>6293/00</t>
  </si>
  <si>
    <t>Steinhaus</t>
  </si>
  <si>
    <t>6070/00</t>
  </si>
  <si>
    <t>6155/00</t>
  </si>
  <si>
    <t>6087/00</t>
  </si>
  <si>
    <t>6292/00</t>
  </si>
  <si>
    <t>6142/00</t>
  </si>
  <si>
    <t>6156/00</t>
  </si>
  <si>
    <t>6201/00</t>
  </si>
  <si>
    <t>Val d'Anniviers-Fang</t>
  </si>
  <si>
    <t>6233/00</t>
  </si>
  <si>
    <t>6116/00</t>
  </si>
  <si>
    <t>Vétroz-Conthey</t>
  </si>
  <si>
    <t>6025/00</t>
  </si>
  <si>
    <t>6158/02</t>
  </si>
  <si>
    <t>Vionnaz-Torgon</t>
  </si>
  <si>
    <t>6158/01</t>
  </si>
  <si>
    <t>6159/00</t>
  </si>
  <si>
    <t>6202/00</t>
  </si>
  <si>
    <t>6300/00</t>
  </si>
  <si>
    <t>Zwischbergen-Gondo</t>
  </si>
  <si>
    <t>6011/00</t>
  </si>
  <si>
    <t>Bettmeralp</t>
  </si>
  <si>
    <t>STA</t>
  </si>
  <si>
    <t>Evionnaz-chimie</t>
  </si>
  <si>
    <t>Goppenstein</t>
  </si>
  <si>
    <t>6301/00</t>
  </si>
  <si>
    <t>Hotel Alpenrösli Grimselpass</t>
  </si>
  <si>
    <t>6073/00</t>
  </si>
  <si>
    <t>Lavey-St-Maurice</t>
  </si>
  <si>
    <t>5406/00</t>
  </si>
  <si>
    <t>Restaurant Rhonequelle</t>
  </si>
  <si>
    <t>6072/00</t>
  </si>
  <si>
    <t>Tunnel Gd St-Bernard</t>
  </si>
  <si>
    <t>6032/01</t>
  </si>
  <si>
    <t>En service</t>
  </si>
  <si>
    <t>Est en Valais</t>
  </si>
  <si>
    <t>STEP</t>
  </si>
  <si>
    <t>NoSTEP</t>
  </si>
  <si>
    <t>CapBiol</t>
  </si>
  <si>
    <t>1.1.2016</t>
  </si>
  <si>
    <t>#</t>
  </si>
  <si>
    <t>gewählt:</t>
  </si>
  <si>
    <t>-</t>
  </si>
  <si>
    <t>A</t>
  </si>
  <si>
    <t>B</t>
  </si>
  <si>
    <t>C = A - B</t>
  </si>
  <si>
    <t>D</t>
  </si>
  <si>
    <t>E</t>
  </si>
  <si>
    <t>F = D + E</t>
  </si>
  <si>
    <t>NOVEL (FRANCE)</t>
  </si>
  <si>
    <t>ST-GINGOLPH (FRANCE)</t>
  </si>
  <si>
    <t>G = A - B - E</t>
  </si>
  <si>
    <t>mini-STEP xyz</t>
  </si>
  <si>
    <t>STEP 1</t>
  </si>
  <si>
    <t>STEP 2</t>
  </si>
  <si>
    <t>STEP 3</t>
  </si>
  <si>
    <t>STEP 4</t>
  </si>
  <si>
    <t>Liste obtenue de BDSTEP: Impressions / STEP exportation brute</t>
  </si>
  <si>
    <t>Filtrer uniquement les STEP En service et situées en Valais</t>
  </si>
  <si>
    <t>Copier coller en A8 (laisser la ligne 7 vide)</t>
  </si>
  <si>
    <t>Mise à jour faite le 23.01.2026, NREM</t>
  </si>
  <si>
    <t>Simplon-Alter-Spittel</t>
  </si>
  <si>
    <t>6009/03</t>
  </si>
  <si>
    <t>Simplon-Pass</t>
  </si>
  <si>
    <t>6009/02</t>
  </si>
  <si>
    <t>Ermitage (Pfinnwald)</t>
  </si>
  <si>
    <t>6110/01</t>
  </si>
  <si>
    <t>Furä</t>
  </si>
  <si>
    <t>Goms</t>
  </si>
  <si>
    <t>Crans-Montana</t>
  </si>
  <si>
    <t>CRA</t>
  </si>
  <si>
    <t>GOM</t>
  </si>
  <si>
    <t>Leuk-Stadt</t>
  </si>
  <si>
    <t>Noble-Contrée</t>
  </si>
  <si>
    <t>NOC</t>
  </si>
  <si>
    <t>Turtmann-Unterems</t>
  </si>
  <si>
    <t>Val de Bagnes</t>
  </si>
  <si>
    <t>VDB</t>
  </si>
  <si>
    <t>Visperterminen</t>
  </si>
  <si>
    <t>Contrôlé et validé le 23.01.2026, NREM</t>
  </si>
  <si>
    <t>Ausserbinn</t>
  </si>
  <si>
    <t>6051/00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</si>
</sst>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1"/>
      <name val="Tahoma"/>
      <family val="2"/>
    </font>
    <font>
      <sz val="12"/>
      <color indexed="9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Calibri"/>
      <family val="2"/>
    </font>
    <font>
      <b/>
      <sz val="13"/>
      <name val="Arial"/>
      <family val="2"/>
    </font>
    <font>
      <sz val="12"/>
      <name val="Arial Narrow"/>
      <family val="2"/>
    </font>
    <font>
      <b/>
      <sz val="13"/>
      <name val="Arial Narrow"/>
      <family val="2"/>
    </font>
    <font>
      <sz val="10"/>
      <color theme="0" tint="-0.34998626667073579"/>
      <name val="Arial"/>
      <family val="2"/>
    </font>
    <font>
      <i/>
      <sz val="13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5" fillId="0" borderId="0"/>
    <xf numFmtId="0" fontId="6" fillId="0" borderId="0"/>
  </cellStyleXfs>
  <cellXfs count="89">
    <xf numFmtId="0" fontId="0" fillId="0" borderId="0" xfId="0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3" fillId="0" borderId="0" xfId="1" applyFont="1" applyAlignment="1" applyProtection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>
      <alignment vertical="center" wrapText="1"/>
    </xf>
    <xf numFmtId="0" fontId="5" fillId="0" borderId="0" xfId="3"/>
    <xf numFmtId="0" fontId="17" fillId="5" borderId="1" xfId="4" applyFont="1" applyFill="1" applyBorder="1" applyAlignment="1">
      <alignment horizontal="center" vertical="center"/>
    </xf>
    <xf numFmtId="14" fontId="10" fillId="2" borderId="0" xfId="0" applyNumberFormat="1" applyFont="1" applyFill="1" applyAlignment="1" applyProtection="1">
      <alignment horizontal="left" vertical="center"/>
      <protection locked="0"/>
    </xf>
    <xf numFmtId="0" fontId="0" fillId="7" borderId="0" xfId="0" applyFill="1" applyAlignment="1">
      <alignment horizontal="right"/>
    </xf>
    <xf numFmtId="15" fontId="0" fillId="7" borderId="0" xfId="0" applyNumberFormat="1" applyFill="1" applyAlignment="1">
      <alignment horizontal="left"/>
    </xf>
    <xf numFmtId="0" fontId="0" fillId="0" borderId="1" xfId="0" applyBorder="1" applyAlignment="1">
      <alignment horizontal="center" vertical="center"/>
    </xf>
    <xf numFmtId="165" fontId="0" fillId="2" borderId="1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right"/>
    </xf>
    <xf numFmtId="165" fontId="6" fillId="0" borderId="1" xfId="2" applyNumberFormat="1" applyFont="1" applyBorder="1" applyAlignment="1" applyProtection="1">
      <alignment vertical="center"/>
    </xf>
    <xf numFmtId="165" fontId="0" fillId="0" borderId="1" xfId="0" applyNumberFormat="1" applyBorder="1" applyAlignment="1">
      <alignment vertical="center"/>
    </xf>
    <xf numFmtId="0" fontId="18" fillId="2" borderId="0" xfId="0" applyFont="1" applyFill="1" applyAlignment="1">
      <alignment vertical="center"/>
    </xf>
    <xf numFmtId="0" fontId="19" fillId="0" borderId="0" xfId="0" applyFont="1" applyAlignment="1">
      <alignment horizontal="right" vertical="center"/>
    </xf>
    <xf numFmtId="0" fontId="15" fillId="3" borderId="0" xfId="0" applyFont="1" applyFill="1" applyAlignment="1" applyProtection="1">
      <alignment vertical="center"/>
      <protection locked="0"/>
    </xf>
    <xf numFmtId="0" fontId="4" fillId="0" borderId="0" xfId="3" applyFont="1"/>
    <xf numFmtId="0" fontId="3" fillId="0" borderId="0" xfId="3" quotePrefix="1" applyFont="1"/>
    <xf numFmtId="0" fontId="20" fillId="0" borderId="0" xfId="0" applyFont="1" applyAlignment="1">
      <alignment vertical="center"/>
    </xf>
    <xf numFmtId="0" fontId="2" fillId="0" borderId="0" xfId="3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165" fontId="0" fillId="8" borderId="1" xfId="2" applyNumberFormat="1" applyFont="1" applyFill="1" applyBorder="1" applyAlignment="1" applyProtection="1">
      <alignment horizontal="center" vertical="center"/>
    </xf>
    <xf numFmtId="165" fontId="0" fillId="0" borderId="1" xfId="2" applyNumberFormat="1" applyFont="1" applyBorder="1" applyAlignment="1" applyProtection="1">
      <alignment horizontal="center"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24" fillId="0" borderId="0" xfId="0" applyFont="1" applyAlignment="1">
      <alignment vertical="center"/>
    </xf>
    <xf numFmtId="165" fontId="0" fillId="0" borderId="9" xfId="2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vertical="center"/>
    </xf>
    <xf numFmtId="165" fontId="6" fillId="0" borderId="11" xfId="2" applyNumberFormat="1" applyFont="1" applyBorder="1" applyAlignment="1" applyProtection="1">
      <alignment vertical="center"/>
    </xf>
    <xf numFmtId="165" fontId="0" fillId="2" borderId="10" xfId="2" applyNumberFormat="1" applyFont="1" applyFill="1" applyBorder="1" applyAlignment="1" applyProtection="1">
      <alignment horizontal="center" vertical="center"/>
      <protection locked="0"/>
    </xf>
    <xf numFmtId="165" fontId="0" fillId="0" borderId="11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0" fontId="25" fillId="8" borderId="1" xfId="0" applyFont="1" applyFill="1" applyBorder="1" applyAlignment="1">
      <alignment horizontal="center" vertical="center"/>
    </xf>
    <xf numFmtId="0" fontId="15" fillId="9" borderId="1" xfId="4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24" fillId="0" borderId="0" xfId="0" applyFont="1"/>
    <xf numFmtId="0" fontId="26" fillId="0" borderId="12" xfId="0" applyFont="1" applyBorder="1"/>
    <xf numFmtId="0" fontId="0" fillId="10" borderId="0" xfId="0" applyFill="1" applyAlignment="1">
      <alignment vertical="center"/>
    </xf>
    <xf numFmtId="0" fontId="1" fillId="11" borderId="0" xfId="3" applyFont="1" applyFill="1"/>
    <xf numFmtId="0" fontId="5" fillId="11" borderId="0" xfId="3" applyFill="1"/>
    <xf numFmtId="0" fontId="1" fillId="10" borderId="0" xfId="3" applyFont="1" applyFill="1"/>
    <xf numFmtId="0" fontId="5" fillId="10" borderId="0" xfId="3" applyFill="1"/>
    <xf numFmtId="0" fontId="15" fillId="0" borderId="1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5" fillId="6" borderId="4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15" fillId="6" borderId="0" xfId="0" applyFont="1" applyFill="1" applyAlignment="1">
      <alignment vertical="center"/>
    </xf>
    <xf numFmtId="0" fontId="6" fillId="10" borderId="0" xfId="0" applyFont="1" applyFill="1" applyAlignment="1">
      <alignment horizontal="right"/>
    </xf>
    <xf numFmtId="15" fontId="0" fillId="10" borderId="0" xfId="0" applyNumberFormat="1" applyFill="1" applyAlignment="1">
      <alignment horizontal="left"/>
    </xf>
    <xf numFmtId="0" fontId="5" fillId="12" borderId="0" xfId="3" applyFill="1"/>
    <xf numFmtId="0" fontId="0" fillId="12" borderId="0" xfId="0" applyFill="1"/>
    <xf numFmtId="0" fontId="6" fillId="0" borderId="3" xfId="0" applyFont="1" applyBorder="1" applyAlignment="1">
      <alignment horizontal="left"/>
    </xf>
    <xf numFmtId="0" fontId="6" fillId="8" borderId="1" xfId="0" applyFont="1" applyFill="1" applyBorder="1" applyAlignment="1">
      <alignment horizontal="left" vertical="center"/>
    </xf>
    <xf numFmtId="14" fontId="9" fillId="0" borderId="4" xfId="0" applyNumberFormat="1" applyFont="1" applyBorder="1" applyAlignment="1" applyProtection="1">
      <alignment horizontal="right" vertical="center"/>
      <protection locked="0"/>
    </xf>
    <xf numFmtId="14" fontId="10" fillId="0" borderId="5" xfId="0" applyNumberFormat="1" applyFont="1" applyBorder="1" applyAlignment="1" applyProtection="1">
      <alignment horizontal="right" vertical="center"/>
      <protection locked="0"/>
    </xf>
    <xf numFmtId="14" fontId="10" fillId="0" borderId="6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9" fillId="2" borderId="4" xfId="0" applyFont="1" applyFill="1" applyBorder="1" applyAlignment="1" applyProtection="1">
      <alignment horizontal="right" vertical="center"/>
      <protection locked="0"/>
    </xf>
    <xf numFmtId="0" fontId="9" fillId="2" borderId="5" xfId="0" applyFont="1" applyFill="1" applyBorder="1" applyAlignment="1" applyProtection="1">
      <alignment horizontal="right" vertical="center"/>
      <protection locked="0"/>
    </xf>
    <xf numFmtId="0" fontId="9" fillId="2" borderId="6" xfId="0" applyFont="1" applyFill="1" applyBorder="1" applyAlignment="1" applyProtection="1">
      <alignment horizontal="right" vertical="center"/>
      <protection locked="0"/>
    </xf>
    <xf numFmtId="0" fontId="9" fillId="4" borderId="4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/>
    </xf>
    <xf numFmtId="0" fontId="6" fillId="8" borderId="6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</cellXfs>
  <cellStyles count="5">
    <cellStyle name="Lien hypertexte" xfId="1" builtinId="8"/>
    <cellStyle name="Milliers" xfId="2" builtinId="3"/>
    <cellStyle name="Normal" xfId="0" builtinId="0"/>
    <cellStyle name="Normal 2" xfId="3" xr:uid="{00000000-0005-0000-0000-000003000000}"/>
    <cellStyle name="Normal 3" xfId="4" xr:uid="{00000000-0005-0000-0000-000004000000}"/>
  </cellStyles>
  <dxfs count="21">
    <dxf>
      <font>
        <b/>
        <i val="0"/>
        <color rgb="FFFF0000"/>
      </font>
    </dxf>
    <dxf>
      <font>
        <b/>
        <i val="0"/>
        <color rgb="FFFF0000"/>
      </font>
    </dxf>
    <dxf>
      <font>
        <color theme="5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5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5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2" dropStyle="combo" dx="16" fmlaLink="$P$2" fmlaRange="$O$2:$O$3" sel="1" val="0"/>
</file>

<file path=xl/ctrlProps/ctrlProp10.xml><?xml version="1.0" encoding="utf-8"?>
<formControlPr xmlns="http://schemas.microsoft.com/office/spreadsheetml/2009/9/main" objectType="Drop" dropStyle="combo" dx="20" fmlaLink="'Liste STEP'!$L$5" fmlaRange="'Liste STEP'!$A$7:$A$85" noThreeD="1" sel="1" val="3"/>
</file>

<file path=xl/ctrlProps/ctrlProp11.xml><?xml version="1.0" encoding="utf-8"?>
<formControlPr xmlns="http://schemas.microsoft.com/office/spreadsheetml/2009/9/main" objectType="Drop" dropStyle="combo" dx="20" fmlaLink="'Liste STEP'!$L$6" fmlaRange="'Liste STEP'!$A$7:$A$85" noThreeD="1" sel="1" val="0"/>
</file>

<file path=xl/ctrlProps/ctrlProp12.xml><?xml version="1.0" encoding="utf-8"?>
<formControlPr xmlns="http://schemas.microsoft.com/office/spreadsheetml/2009/9/main" objectType="Drop" dropLines="2" dropStyle="combo" dx="16" fmlaLink="$P$3" fmlaRange="$O$3:$O$4" sel="2" val="0"/>
</file>

<file path=xl/ctrlProps/ctrlProp13.xml><?xml version="1.0" encoding="utf-8"?>
<formControlPr xmlns="http://schemas.microsoft.com/office/spreadsheetml/2009/9/main" objectType="Drop" dropStyle="combo" dx="20" fmlaLink="'Liste STEP'!$L$4" fmlaRange="'Liste STEP'!$A$7:$A$85" noThreeD="1" sel="1" val="0"/>
</file>

<file path=xl/ctrlProps/ctrlProp14.xml><?xml version="1.0" encoding="utf-8"?>
<formControlPr xmlns="http://schemas.microsoft.com/office/spreadsheetml/2009/9/main" objectType="Drop" dropStyle="combo" dx="20" fmlaLink="'Liste STEP'!$L$5" fmlaRange="'Liste STEP'!$A$7:$A$85" noThreeD="1" sel="1" val="0"/>
</file>

<file path=xl/ctrlProps/ctrlProp15.xml><?xml version="1.0" encoding="utf-8"?>
<formControlPr xmlns="http://schemas.microsoft.com/office/spreadsheetml/2009/9/main" objectType="Drop" dropStyle="combo" dx="20" fmlaLink="'Liste STEP'!$L$6" fmlaRange="'Liste STEP'!$A$7:$A$85" noThreeD="1" sel="1" val="0"/>
</file>

<file path=xl/ctrlProps/ctrlProp2.xml><?xml version="1.0" encoding="utf-8"?>
<formControlPr xmlns="http://schemas.microsoft.com/office/spreadsheetml/2009/9/main" objectType="Drop" dropStyle="combo" dx="20" fmlaLink="'Liste STEP'!$L$1" fmlaRange="'Liste STEP'!$A$7:$A$85" noThreeD="1" sel="40" val="39"/>
</file>

<file path=xl/ctrlProps/ctrlProp3.xml><?xml version="1.0" encoding="utf-8"?>
<formControlPr xmlns="http://schemas.microsoft.com/office/spreadsheetml/2009/9/main" objectType="Drop" dropStyle="combo" dx="20" fmlaLink="'Liste STEP'!$L$2" fmlaRange="'Liste STEP'!$A$7:$A$85" noThreeD="1" sel="57" val="49"/>
</file>

<file path=xl/ctrlProps/ctrlProp4.xml><?xml version="1.0" encoding="utf-8"?>
<formControlPr xmlns="http://schemas.microsoft.com/office/spreadsheetml/2009/9/main" objectType="Drop" dropStyle="combo" dx="20" fmlaLink="'Liste STEP'!$L$3" fmlaRange="'Liste STEP'!$A$7:$A$85" noThreeD="1" sel="58" val="52"/>
</file>

<file path=xl/ctrlProps/ctrlProp5.xml><?xml version="1.0" encoding="utf-8"?>
<formControlPr xmlns="http://schemas.microsoft.com/office/spreadsheetml/2009/9/main" objectType="Drop" dropStyle="combo" dx="20" fmlaLink="'Liste STEP'!$L$4" fmlaRange="'Liste STEP'!$A$7:$A$85" noThreeD="1" sel="1" val="0"/>
</file>

<file path=xl/ctrlProps/ctrlProp6.xml><?xml version="1.0" encoding="utf-8"?>
<formControlPr xmlns="http://schemas.microsoft.com/office/spreadsheetml/2009/9/main" objectType="Drop" dropStyle="combo" dx="20" fmlaLink="'Liste STEP'!$L$5" fmlaRange="'Liste STEP'!$A$7:$A$85" noThreeD="1" sel="1" val="0"/>
</file>

<file path=xl/ctrlProps/ctrlProp7.xml><?xml version="1.0" encoding="utf-8"?>
<formControlPr xmlns="http://schemas.microsoft.com/office/spreadsheetml/2009/9/main" objectType="Drop" dropStyle="combo" dx="20" fmlaLink="'Liste STEP'!$L$6" fmlaRange="'Liste STEP'!$A$7:$A$85" noThreeD="1" sel="1" val="0"/>
</file>

<file path=xl/ctrlProps/ctrlProp8.xml><?xml version="1.0" encoding="utf-8"?>
<formControlPr xmlns="http://schemas.microsoft.com/office/spreadsheetml/2009/9/main" objectType="Drop" dropLines="2" dropStyle="combo" dx="16" fmlaLink="$K$1" fmlaRange="$J$1:$J$2" sel="1" val="0"/>
</file>

<file path=xl/ctrlProps/ctrlProp9.xml><?xml version="1.0" encoding="utf-8"?>
<formControlPr xmlns="http://schemas.microsoft.com/office/spreadsheetml/2009/9/main" objectType="Drop" dropLines="2" dropStyle="combo" dx="16" fmlaLink="$P$3" fmlaRange="$O$3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185905</xdr:colOff>
      <xdr:row>0</xdr:row>
      <xdr:rowOff>169211</xdr:rowOff>
    </xdr:from>
    <xdr:to>
      <xdr:col>4</xdr:col>
      <xdr:colOff>780683</xdr:colOff>
      <xdr:row>0</xdr:row>
      <xdr:rowOff>1100979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43230" y="169211"/>
          <a:ext cx="2556928" cy="93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r>
            <a:rPr lang="fr-FR" sz="800">
              <a:effectLst/>
              <a:latin typeface="Arial Narrow" panose="020B0606020202030204" pitchFamily="34" charset="0"/>
              <a:ea typeface="+mn-ea"/>
              <a:cs typeface="+mn-cs"/>
            </a:rPr>
            <a:t>Département de la mobilité, du territoire et de l’environnement</a:t>
          </a:r>
          <a:endParaRPr lang="fr-CH" sz="800"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800">
              <a:effectLst/>
              <a:latin typeface="Arial Narrow" panose="020B0606020202030204" pitchFamily="34" charset="0"/>
              <a:ea typeface="+mn-ea"/>
              <a:cs typeface="+mn-cs"/>
            </a:rPr>
            <a:t>Service de l’environnement</a:t>
          </a:r>
        </a:p>
        <a:p>
          <a:r>
            <a:rPr lang="fr-FR" sz="800">
              <a:effectLst/>
              <a:latin typeface="Arial Narrow" panose="020B0606020202030204" pitchFamily="34" charset="0"/>
              <a:ea typeface="+mn-ea"/>
              <a:cs typeface="+mn-cs"/>
            </a:rPr>
            <a:t>CP 670, 1951 Sion</a:t>
          </a:r>
          <a:endParaRPr lang="fr-CH" sz="800"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algn="l" rtl="0">
            <a:defRPr sz="1000"/>
          </a:pPr>
          <a:endParaRPr lang="fr-CH" sz="800" b="1" i="0" u="none" strike="noStrike" baseline="0">
            <a:solidFill>
              <a:srgbClr val="000000"/>
            </a:solidFill>
            <a:latin typeface="Arial Narrow" pitchFamily="34" charset="0"/>
          </a:endParaRPr>
        </a:p>
        <a:p>
          <a:r>
            <a:rPr lang="de-CH" sz="800">
              <a:effectLst/>
              <a:latin typeface="Arial Narrow" panose="020B0606020202030204" pitchFamily="34" charset="0"/>
              <a:ea typeface="+mn-ea"/>
              <a:cs typeface="+mn-cs"/>
            </a:rPr>
            <a:t>Departement für Mobilität, Raumentwicklung und Umwelt</a:t>
          </a:r>
          <a:endParaRPr lang="fr-CH" sz="800"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800">
              <a:effectLst/>
              <a:latin typeface="Arial Narrow" panose="020B0606020202030204" pitchFamily="34" charset="0"/>
              <a:ea typeface="+mn-ea"/>
              <a:cs typeface="+mn-cs"/>
            </a:rPr>
            <a:t>Dienststelle für Umwelt</a:t>
          </a:r>
        </a:p>
        <a:p>
          <a:r>
            <a:rPr lang="fr-FR" sz="800">
              <a:effectLst/>
              <a:latin typeface="Arial Narrow" panose="020B0606020202030204" pitchFamily="34" charset="0"/>
              <a:ea typeface="+mn-ea"/>
              <a:cs typeface="+mn-cs"/>
            </a:rPr>
            <a:t>CP 670, 1951 Sion</a:t>
          </a:r>
          <a:endParaRPr lang="fr-CH" sz="800" b="1" i="0" u="none" strike="noStrike" baseline="0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</xdr:row>
          <xdr:rowOff>31750</xdr:rowOff>
        </xdr:from>
        <xdr:to>
          <xdr:col>6</xdr:col>
          <xdr:colOff>717550</xdr:colOff>
          <xdr:row>1</xdr:row>
          <xdr:rowOff>222250</xdr:rowOff>
        </xdr:to>
        <xdr:sp macro="" textlink="">
          <xdr:nvSpPr>
            <xdr:cNvPr id="18433" name="Drop Dow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21</xdr:row>
          <xdr:rowOff>38100</xdr:rowOff>
        </xdr:from>
        <xdr:to>
          <xdr:col>3</xdr:col>
          <xdr:colOff>984250</xdr:colOff>
          <xdr:row>21</xdr:row>
          <xdr:rowOff>260350</xdr:rowOff>
        </xdr:to>
        <xdr:sp macro="" textlink="">
          <xdr:nvSpPr>
            <xdr:cNvPr id="18435" name="Drop Dow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22</xdr:row>
          <xdr:rowOff>38100</xdr:rowOff>
        </xdr:from>
        <xdr:to>
          <xdr:col>3</xdr:col>
          <xdr:colOff>984250</xdr:colOff>
          <xdr:row>22</xdr:row>
          <xdr:rowOff>260350</xdr:rowOff>
        </xdr:to>
        <xdr:sp macro="" textlink="">
          <xdr:nvSpPr>
            <xdr:cNvPr id="18436" name="Drop Down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23</xdr:row>
          <xdr:rowOff>38100</xdr:rowOff>
        </xdr:from>
        <xdr:to>
          <xdr:col>3</xdr:col>
          <xdr:colOff>984250</xdr:colOff>
          <xdr:row>23</xdr:row>
          <xdr:rowOff>260350</xdr:rowOff>
        </xdr:to>
        <xdr:sp macro="" textlink="">
          <xdr:nvSpPr>
            <xdr:cNvPr id="18437" name="Drop Down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0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24</xdr:row>
          <xdr:rowOff>38100</xdr:rowOff>
        </xdr:from>
        <xdr:to>
          <xdr:col>3</xdr:col>
          <xdr:colOff>984250</xdr:colOff>
          <xdr:row>24</xdr:row>
          <xdr:rowOff>260350</xdr:rowOff>
        </xdr:to>
        <xdr:sp macro="" textlink="">
          <xdr:nvSpPr>
            <xdr:cNvPr id="18438" name="Drop Down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0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25</xdr:row>
          <xdr:rowOff>38100</xdr:rowOff>
        </xdr:from>
        <xdr:to>
          <xdr:col>3</xdr:col>
          <xdr:colOff>984250</xdr:colOff>
          <xdr:row>25</xdr:row>
          <xdr:rowOff>260350</xdr:rowOff>
        </xdr:to>
        <xdr:sp macro="" textlink="">
          <xdr:nvSpPr>
            <xdr:cNvPr id="18439" name="Drop Down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0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26</xdr:row>
          <xdr:rowOff>38100</xdr:rowOff>
        </xdr:from>
        <xdr:to>
          <xdr:col>3</xdr:col>
          <xdr:colOff>984250</xdr:colOff>
          <xdr:row>26</xdr:row>
          <xdr:rowOff>260350</xdr:rowOff>
        </xdr:to>
        <xdr:sp macro="" textlink="">
          <xdr:nvSpPr>
            <xdr:cNvPr id="18440" name="Drop Down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0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1018442</xdr:colOff>
      <xdr:row>21</xdr:row>
      <xdr:rowOff>65942</xdr:rowOff>
    </xdr:from>
    <xdr:to>
      <xdr:col>1</xdr:col>
      <xdr:colOff>168520</xdr:colOff>
      <xdr:row>26</xdr:row>
      <xdr:rowOff>175846</xdr:rowOff>
    </xdr:to>
    <xdr:sp macro="" textlink="">
      <xdr:nvSpPr>
        <xdr:cNvPr id="3" name="Accolade ouvran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8442" y="6374423"/>
          <a:ext cx="175847" cy="1428750"/>
        </a:xfrm>
        <a:prstGeom prst="lef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1011115</xdr:colOff>
      <xdr:row>27</xdr:row>
      <xdr:rowOff>87924</xdr:rowOff>
    </xdr:from>
    <xdr:to>
      <xdr:col>1</xdr:col>
      <xdr:colOff>161193</xdr:colOff>
      <xdr:row>32</xdr:row>
      <xdr:rowOff>197828</xdr:rowOff>
    </xdr:to>
    <xdr:sp macro="" textlink="">
      <xdr:nvSpPr>
        <xdr:cNvPr id="12" name="Accolade ouvran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11115" y="7979020"/>
          <a:ext cx="175847" cy="1428750"/>
        </a:xfrm>
        <a:prstGeom prst="lef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317500</xdr:colOff>
          <xdr:row>46</xdr:row>
          <xdr:rowOff>31750</xdr:rowOff>
        </xdr:from>
        <xdr:to>
          <xdr:col>3</xdr:col>
          <xdr:colOff>946150</xdr:colOff>
          <xdr:row>46</xdr:row>
          <xdr:rowOff>222250</xdr:rowOff>
        </xdr:to>
        <xdr:sp macro="" textlink="">
          <xdr:nvSpPr>
            <xdr:cNvPr id="18441" name="Drop Down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0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1018442</xdr:colOff>
      <xdr:row>21</xdr:row>
      <xdr:rowOff>65942</xdr:rowOff>
    </xdr:from>
    <xdr:to>
      <xdr:col>1</xdr:col>
      <xdr:colOff>168520</xdr:colOff>
      <xdr:row>26</xdr:row>
      <xdr:rowOff>175846</xdr:rowOff>
    </xdr:to>
    <xdr:sp macro="" textlink="">
      <xdr:nvSpPr>
        <xdr:cNvPr id="14" name="Accolade ouvrant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18442" y="6381017"/>
          <a:ext cx="178778" cy="1443404"/>
        </a:xfrm>
        <a:prstGeom prst="lef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1011115</xdr:colOff>
      <xdr:row>27</xdr:row>
      <xdr:rowOff>87924</xdr:rowOff>
    </xdr:from>
    <xdr:to>
      <xdr:col>1</xdr:col>
      <xdr:colOff>161193</xdr:colOff>
      <xdr:row>32</xdr:row>
      <xdr:rowOff>197828</xdr:rowOff>
    </xdr:to>
    <xdr:sp macro="" textlink="">
      <xdr:nvSpPr>
        <xdr:cNvPr id="15" name="Accolade ouvran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11115" y="8003199"/>
          <a:ext cx="178778" cy="1443404"/>
        </a:xfrm>
        <a:prstGeom prst="lef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 editAs="oneCell">
    <xdr:from>
      <xdr:col>0</xdr:col>
      <xdr:colOff>268941</xdr:colOff>
      <xdr:row>0</xdr:row>
      <xdr:rowOff>156882</xdr:rowOff>
    </xdr:from>
    <xdr:to>
      <xdr:col>1</xdr:col>
      <xdr:colOff>318695</xdr:colOff>
      <xdr:row>0</xdr:row>
      <xdr:rowOff>1142999</xdr:rowOff>
    </xdr:to>
    <xdr:pic>
      <xdr:nvPicPr>
        <xdr:cNvPr id="16" name="Image 15" descr="Logo Final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" y="156882"/>
          <a:ext cx="1080695" cy="9861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</xdr:row>
          <xdr:rowOff>31750</xdr:rowOff>
        </xdr:from>
        <xdr:to>
          <xdr:col>6</xdr:col>
          <xdr:colOff>717550</xdr:colOff>
          <xdr:row>2</xdr:row>
          <xdr:rowOff>222250</xdr:rowOff>
        </xdr:to>
        <xdr:sp macro="" textlink="">
          <xdr:nvSpPr>
            <xdr:cNvPr id="37889" name="Drop Down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1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26</xdr:row>
          <xdr:rowOff>38100</xdr:rowOff>
        </xdr:from>
        <xdr:to>
          <xdr:col>3</xdr:col>
          <xdr:colOff>984250</xdr:colOff>
          <xdr:row>26</xdr:row>
          <xdr:rowOff>260350</xdr:rowOff>
        </xdr:to>
        <xdr:sp macro="" textlink="">
          <xdr:nvSpPr>
            <xdr:cNvPr id="37894" name="Drop Down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1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27</xdr:row>
          <xdr:rowOff>38100</xdr:rowOff>
        </xdr:from>
        <xdr:to>
          <xdr:col>3</xdr:col>
          <xdr:colOff>984250</xdr:colOff>
          <xdr:row>27</xdr:row>
          <xdr:rowOff>260350</xdr:rowOff>
        </xdr:to>
        <xdr:sp macro="" textlink="">
          <xdr:nvSpPr>
            <xdr:cNvPr id="37895" name="Drop Down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1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1018442</xdr:colOff>
      <xdr:row>22</xdr:row>
      <xdr:rowOff>65942</xdr:rowOff>
    </xdr:from>
    <xdr:to>
      <xdr:col>1</xdr:col>
      <xdr:colOff>168520</xdr:colOff>
      <xdr:row>27</xdr:row>
      <xdr:rowOff>175846</xdr:rowOff>
    </xdr:to>
    <xdr:sp macro="" textlink="">
      <xdr:nvSpPr>
        <xdr:cNvPr id="11" name="Accolade ouvrant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18442" y="6381017"/>
          <a:ext cx="178778" cy="1443404"/>
        </a:xfrm>
        <a:prstGeom prst="lef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1011115</xdr:colOff>
      <xdr:row>28</xdr:row>
      <xdr:rowOff>87924</xdr:rowOff>
    </xdr:from>
    <xdr:to>
      <xdr:col>1</xdr:col>
      <xdr:colOff>161193</xdr:colOff>
      <xdr:row>33</xdr:row>
      <xdr:rowOff>197828</xdr:rowOff>
    </xdr:to>
    <xdr:sp macro="" textlink="">
      <xdr:nvSpPr>
        <xdr:cNvPr id="12" name="Accolade ouvrant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11115" y="8003199"/>
          <a:ext cx="178778" cy="1443404"/>
        </a:xfrm>
        <a:prstGeom prst="lef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2</xdr:col>
      <xdr:colOff>201706</xdr:colOff>
      <xdr:row>0</xdr:row>
      <xdr:rowOff>134470</xdr:rowOff>
    </xdr:from>
    <xdr:to>
      <xdr:col>4</xdr:col>
      <xdr:colOff>796484</xdr:colOff>
      <xdr:row>0</xdr:row>
      <xdr:rowOff>1066238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57618" y="134470"/>
          <a:ext cx="2690278" cy="93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r>
            <a:rPr lang="fr-FR" sz="800">
              <a:effectLst/>
              <a:latin typeface="Arial Narrow" panose="020B0606020202030204" pitchFamily="34" charset="0"/>
              <a:ea typeface="+mn-ea"/>
              <a:cs typeface="+mn-cs"/>
            </a:rPr>
            <a:t>Département de la mobilité, du territoire et de l’environnement</a:t>
          </a:r>
          <a:endParaRPr lang="fr-CH" sz="800"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800">
              <a:effectLst/>
              <a:latin typeface="Arial Narrow" panose="020B0606020202030204" pitchFamily="34" charset="0"/>
              <a:ea typeface="+mn-ea"/>
              <a:cs typeface="+mn-cs"/>
            </a:rPr>
            <a:t>Service de l’environnement</a:t>
          </a:r>
        </a:p>
        <a:p>
          <a:r>
            <a:rPr lang="fr-FR" sz="800">
              <a:effectLst/>
              <a:latin typeface="Arial Narrow" panose="020B0606020202030204" pitchFamily="34" charset="0"/>
              <a:ea typeface="+mn-ea"/>
              <a:cs typeface="+mn-cs"/>
            </a:rPr>
            <a:t>CP 670 1951 Sion</a:t>
          </a:r>
          <a:endParaRPr lang="fr-CH" sz="800"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algn="l" rtl="0">
            <a:defRPr sz="1000"/>
          </a:pPr>
          <a:endParaRPr lang="fr-CH" sz="800" b="1" i="0" u="none" strike="noStrike" baseline="0">
            <a:solidFill>
              <a:srgbClr val="000000"/>
            </a:solidFill>
            <a:latin typeface="Arial Narrow" pitchFamily="34" charset="0"/>
          </a:endParaRPr>
        </a:p>
        <a:p>
          <a:r>
            <a:rPr lang="de-CH" sz="800">
              <a:effectLst/>
              <a:latin typeface="Arial Narrow" panose="020B0606020202030204" pitchFamily="34" charset="0"/>
              <a:ea typeface="+mn-ea"/>
              <a:cs typeface="+mn-cs"/>
            </a:rPr>
            <a:t>Departement für Mobilität, Raumentwicklung und Umwelt</a:t>
          </a:r>
          <a:endParaRPr lang="fr-CH" sz="800"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800">
              <a:effectLst/>
              <a:latin typeface="Arial Narrow" panose="020B0606020202030204" pitchFamily="34" charset="0"/>
              <a:ea typeface="+mn-ea"/>
              <a:cs typeface="+mn-cs"/>
            </a:rPr>
            <a:t>Dienststelle für Umwelt</a:t>
          </a:r>
        </a:p>
        <a:p>
          <a:r>
            <a:rPr lang="fr-FR" sz="800">
              <a:effectLst/>
              <a:latin typeface="Arial Narrow" panose="020B0606020202030204" pitchFamily="34" charset="0"/>
              <a:ea typeface="+mn-ea"/>
              <a:cs typeface="+mn-cs"/>
            </a:rPr>
            <a:t>CP 670, 1951 Sion</a:t>
          </a:r>
          <a:endParaRPr lang="fr-CH" sz="800" b="1" i="0" u="none" strike="noStrike" baseline="0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269877</xdr:colOff>
      <xdr:row>0</xdr:row>
      <xdr:rowOff>150816</xdr:rowOff>
    </xdr:from>
    <xdr:to>
      <xdr:col>1</xdr:col>
      <xdr:colOff>319631</xdr:colOff>
      <xdr:row>0</xdr:row>
      <xdr:rowOff>1136933</xdr:rowOff>
    </xdr:to>
    <xdr:pic>
      <xdr:nvPicPr>
        <xdr:cNvPr id="10" name="Image 9" descr="Logo Final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7" y="150816"/>
          <a:ext cx="1081629" cy="9861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185905</xdr:colOff>
      <xdr:row>0</xdr:row>
      <xdr:rowOff>169211</xdr:rowOff>
    </xdr:from>
    <xdr:to>
      <xdr:col>4</xdr:col>
      <xdr:colOff>780683</xdr:colOff>
      <xdr:row>0</xdr:row>
      <xdr:rowOff>1100979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538455" y="169211"/>
          <a:ext cx="2699803" cy="93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Département des transports, de l'équipement et de l'environnement</a:t>
          </a: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Service de la protection de l'environnement</a:t>
          </a:r>
        </a:p>
        <a:p>
          <a:pPr algn="l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Arial Narrow" pitchFamily="34" charset="0"/>
            </a:rPr>
            <a:t>Section protection des eaux</a:t>
          </a:r>
        </a:p>
        <a:p>
          <a:pPr algn="l" rtl="0">
            <a:defRPr sz="1000"/>
          </a:pPr>
          <a:endParaRPr lang="fr-CH" sz="800" b="1" i="0" u="none" strike="noStrike" baseline="0">
            <a:solidFill>
              <a:srgbClr val="000000"/>
            </a:solidFill>
            <a:latin typeface="Arial Narrow" pitchFamily="34" charset="0"/>
          </a:endParaRP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Departement für Verkehr, Bau und Umwelt</a:t>
          </a:r>
        </a:p>
        <a:p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 Narrow" pitchFamily="34" charset="0"/>
            </a:rPr>
            <a:t>Dienststelle für Umweltschutz</a:t>
          </a:r>
        </a:p>
        <a:p>
          <a:pPr algn="l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Arial Narrow" pitchFamily="34" charset="0"/>
            </a:rPr>
            <a:t>Sektion Gewässerschutz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</xdr:row>
          <xdr:rowOff>31750</xdr:rowOff>
        </xdr:from>
        <xdr:to>
          <xdr:col>6</xdr:col>
          <xdr:colOff>717550</xdr:colOff>
          <xdr:row>2</xdr:row>
          <xdr:rowOff>222250</xdr:rowOff>
        </xdr:to>
        <xdr:sp macro="" textlink="">
          <xdr:nvSpPr>
            <xdr:cNvPr id="38913" name="Drop Dow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26894</xdr:colOff>
      <xdr:row>0</xdr:row>
      <xdr:rowOff>119342</xdr:rowOff>
    </xdr:from>
    <xdr:to>
      <xdr:col>2</xdr:col>
      <xdr:colOff>49865</xdr:colOff>
      <xdr:row>1</xdr:row>
      <xdr:rowOff>118222</xdr:rowOff>
    </xdr:to>
    <xdr:pic>
      <xdr:nvPicPr>
        <xdr:cNvPr id="4" name="Imag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119342"/>
          <a:ext cx="1375521" cy="1199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25</xdr:row>
          <xdr:rowOff>38100</xdr:rowOff>
        </xdr:from>
        <xdr:to>
          <xdr:col>3</xdr:col>
          <xdr:colOff>984250</xdr:colOff>
          <xdr:row>25</xdr:row>
          <xdr:rowOff>260350</xdr:rowOff>
        </xdr:to>
        <xdr:sp macro="" textlink="">
          <xdr:nvSpPr>
            <xdr:cNvPr id="38917" name="Drop Down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2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26</xdr:row>
          <xdr:rowOff>38100</xdr:rowOff>
        </xdr:from>
        <xdr:to>
          <xdr:col>3</xdr:col>
          <xdr:colOff>984250</xdr:colOff>
          <xdr:row>26</xdr:row>
          <xdr:rowOff>260350</xdr:rowOff>
        </xdr:to>
        <xdr:sp macro="" textlink="">
          <xdr:nvSpPr>
            <xdr:cNvPr id="38918" name="Drop Down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2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27</xdr:row>
          <xdr:rowOff>38100</xdr:rowOff>
        </xdr:from>
        <xdr:to>
          <xdr:col>3</xdr:col>
          <xdr:colOff>984250</xdr:colOff>
          <xdr:row>27</xdr:row>
          <xdr:rowOff>260350</xdr:rowOff>
        </xdr:to>
        <xdr:sp macro="" textlink="">
          <xdr:nvSpPr>
            <xdr:cNvPr id="38919" name="Drop Down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2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1018442</xdr:colOff>
      <xdr:row>22</xdr:row>
      <xdr:rowOff>65942</xdr:rowOff>
    </xdr:from>
    <xdr:to>
      <xdr:col>1</xdr:col>
      <xdr:colOff>168520</xdr:colOff>
      <xdr:row>27</xdr:row>
      <xdr:rowOff>175846</xdr:rowOff>
    </xdr:to>
    <xdr:sp macro="" textlink="">
      <xdr:nvSpPr>
        <xdr:cNvPr id="11" name="Accolade ouvran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018442" y="6381017"/>
          <a:ext cx="178778" cy="1443404"/>
        </a:xfrm>
        <a:prstGeom prst="lef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1011115</xdr:colOff>
      <xdr:row>28</xdr:row>
      <xdr:rowOff>87924</xdr:rowOff>
    </xdr:from>
    <xdr:to>
      <xdr:col>1</xdr:col>
      <xdr:colOff>161193</xdr:colOff>
      <xdr:row>33</xdr:row>
      <xdr:rowOff>197828</xdr:rowOff>
    </xdr:to>
    <xdr:sp macro="" textlink="">
      <xdr:nvSpPr>
        <xdr:cNvPr id="12" name="Accolade ouvrant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011115" y="8003199"/>
          <a:ext cx="178778" cy="1443404"/>
        </a:xfrm>
        <a:prstGeom prst="lef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52"/>
  <sheetViews>
    <sheetView zoomScale="85" zoomScaleNormal="85" zoomScaleSheetLayoutView="85" workbookViewId="0">
      <selection activeCell="M31" sqref="M31"/>
    </sheetView>
  </sheetViews>
  <sheetFormatPr baseColWidth="10" defaultColWidth="11.453125" defaultRowHeight="12.5" x14ac:dyDescent="0.25"/>
  <cols>
    <col min="1" max="1" width="15.453125" style="2" customWidth="1"/>
    <col min="2" max="2" width="4.81640625" style="2" customWidth="1"/>
    <col min="3" max="3" width="14.54296875" style="2" customWidth="1"/>
    <col min="4" max="4" width="16.81640625" style="2" customWidth="1"/>
    <col min="5" max="5" width="14.54296875" style="3" customWidth="1"/>
    <col min="6" max="6" width="18.1796875" style="3" customWidth="1"/>
    <col min="7" max="7" width="11.453125" style="2"/>
    <col min="8" max="8" width="12" style="2" bestFit="1" customWidth="1"/>
    <col min="9" max="9" width="15.54296875" style="2" bestFit="1" customWidth="1"/>
    <col min="10" max="10" width="11.453125" style="2" hidden="1" customWidth="1"/>
    <col min="11" max="11" width="15.453125" style="2" hidden="1" customWidth="1"/>
    <col min="12" max="12" width="11.453125" style="2" hidden="1" customWidth="1"/>
    <col min="13" max="13" width="11.453125" style="2"/>
    <col min="14" max="14" width="10.54296875" style="2" customWidth="1"/>
    <col min="15" max="16" width="11.453125" style="2" hidden="1" customWidth="1"/>
    <col min="17" max="17" width="11.453125" style="2" customWidth="1"/>
    <col min="18" max="16384" width="11.453125" style="2"/>
  </cols>
  <sheetData>
    <row r="1" spans="1:17" ht="94.5" customHeight="1" x14ac:dyDescent="0.25">
      <c r="J1" s="2" t="str">
        <f>IF(Langue=1,"non","Nein")</f>
        <v>non</v>
      </c>
      <c r="K1" s="2">
        <v>1</v>
      </c>
      <c r="L1" s="53">
        <f>K1-1</f>
        <v>0</v>
      </c>
    </row>
    <row r="2" spans="1:17" ht="19.5" customHeight="1" x14ac:dyDescent="0.25">
      <c r="F2" s="26" t="s">
        <v>0</v>
      </c>
      <c r="G2" s="27"/>
      <c r="J2" s="2" t="str">
        <f>IF(Langue=1,"oui","Ja")</f>
        <v>oui</v>
      </c>
      <c r="O2" s="11" t="s">
        <v>2</v>
      </c>
      <c r="P2" s="11">
        <v>1</v>
      </c>
    </row>
    <row r="3" spans="1:17" x14ac:dyDescent="0.25">
      <c r="O3" s="11" t="s">
        <v>1</v>
      </c>
      <c r="P3" s="11"/>
    </row>
    <row r="4" spans="1:17" ht="25" customHeight="1" x14ac:dyDescent="0.25">
      <c r="A4" s="1" t="str">
        <f>IF(Langue=1,"Déclaration des habitants raccordés selon art 51a OEaux","Meldung der angeschlossenen Einwohner gemäss Art 51a GSchV")</f>
        <v>Déclaration des habitants raccordés selon art 51a OEaux</v>
      </c>
      <c r="B4" s="1"/>
    </row>
    <row r="5" spans="1:17" ht="11.25" customHeight="1" x14ac:dyDescent="0.25">
      <c r="A5" s="1"/>
      <c r="B5" s="1"/>
    </row>
    <row r="6" spans="1:17" ht="25" customHeight="1" x14ac:dyDescent="0.25">
      <c r="A6" s="73" t="str">
        <f>IF(Langue=1,"Nom de la commune:","Name der Gemeinde:")</f>
        <v>Nom de la commune:</v>
      </c>
      <c r="B6" s="73"/>
      <c r="C6" s="74"/>
      <c r="D6" s="75" t="s">
        <v>86</v>
      </c>
      <c r="E6" s="76"/>
      <c r="F6" s="76"/>
      <c r="G6" s="77"/>
    </row>
    <row r="7" spans="1:17" ht="25" customHeight="1" x14ac:dyDescent="0.25">
      <c r="A7" s="73" t="str">
        <f>IF(Langue=1,"Numéro de la commune:","Gemeindenummer:")</f>
        <v>Numéro de la commune:</v>
      </c>
      <c r="B7" s="73"/>
      <c r="C7" s="73"/>
      <c r="D7" s="73"/>
      <c r="E7" s="78">
        <f>IF(D6="","",VLOOKUP(D6,'N°Commune, Gemeindenr'!A4:B139,2,FALSE))</f>
        <v>6133</v>
      </c>
      <c r="F7" s="79"/>
      <c r="G7" s="80"/>
    </row>
    <row r="8" spans="1:17" ht="25" customHeight="1" x14ac:dyDescent="0.25">
      <c r="D8" s="5" t="str">
        <f>IF(Langue=1,"Etat au:","Stand vom:")</f>
        <v>Etat au:</v>
      </c>
      <c r="E8" s="70">
        <v>46023</v>
      </c>
      <c r="F8" s="71"/>
      <c r="G8" s="72"/>
    </row>
    <row r="9" spans="1:17" ht="5.15" customHeight="1" x14ac:dyDescent="0.25"/>
    <row r="10" spans="1:17" ht="17.5" x14ac:dyDescent="0.25">
      <c r="A10" s="25" t="str">
        <f>IF(Langue=1,"Ne remplir que les champs en jaune","Nur die gelben Felder ausfüllen.")</f>
        <v>Ne remplir que les champs en jaune</v>
      </c>
      <c r="B10" s="25"/>
      <c r="C10" s="15"/>
      <c r="D10" s="15"/>
      <c r="M10" s="7"/>
    </row>
    <row r="11" spans="1:17" ht="5.15" customHeight="1" x14ac:dyDescent="0.25">
      <c r="E11" s="6"/>
      <c r="F11" s="8"/>
      <c r="G11" s="8"/>
      <c r="Q11" s="12"/>
    </row>
    <row r="12" spans="1:17" ht="23.15" customHeight="1" x14ac:dyDescent="0.25">
      <c r="E12" s="6"/>
      <c r="F12" s="8"/>
      <c r="G12" s="18" t="str">
        <f>IF(Langue=1,"(Nb hab.)","(Anz. Einw.)")</f>
        <v>(Nb hab.)</v>
      </c>
      <c r="Q12" s="12"/>
    </row>
    <row r="13" spans="1:17" ht="16.5" x14ac:dyDescent="0.25">
      <c r="A13" s="33" t="str">
        <f>IF(Langue=1,"1. Population résidante permanente au 1er janvier","1. Ständige Wohnbevölkerung per 1. Januar")</f>
        <v>1. Population résidante permanente au 1er janvier</v>
      </c>
      <c r="B13" s="33"/>
      <c r="G13" s="19"/>
      <c r="H13" s="7" t="s">
        <v>361</v>
      </c>
    </row>
    <row r="14" spans="1:17" ht="15" customHeight="1" x14ac:dyDescent="0.25">
      <c r="A14" s="4"/>
      <c r="B14" s="4"/>
    </row>
    <row r="15" spans="1:17" ht="16.5" x14ac:dyDescent="0.25">
      <c r="A15" s="33" t="str">
        <f>IF(Langue=1,"2. Habitants permanents non raccordés","2. Nicht angeschlossene ständig wohnhafte Einwohner")</f>
        <v>2. Habitants permanents non raccordés</v>
      </c>
      <c r="B15" s="33"/>
    </row>
    <row r="16" spans="1:17" ht="18" x14ac:dyDescent="0.25">
      <c r="A16" s="4"/>
      <c r="B16" s="4"/>
      <c r="F16" s="20" t="str">
        <f>IF(Langue=1,"Avec assainissement individuel ","Mit individueller Abwasserreinigung ")</f>
        <v xml:space="preserve">Avec assainissement individuel </v>
      </c>
      <c r="G16" s="19">
        <v>0</v>
      </c>
    </row>
    <row r="17" spans="1:17" ht="18.5" thickBot="1" x14ac:dyDescent="0.3">
      <c r="A17" s="4"/>
      <c r="B17" s="4"/>
      <c r="F17" s="20" t="str">
        <f>IF(Langue=1,"Sans assainissement individuel ","Ohne individuelle Abwasserreinigung ")</f>
        <v xml:space="preserve">Sans assainissement individuel </v>
      </c>
      <c r="G17" s="44">
        <v>0</v>
      </c>
    </row>
    <row r="18" spans="1:17" ht="18" x14ac:dyDescent="0.25">
      <c r="A18" s="4"/>
      <c r="B18" s="4"/>
      <c r="F18" s="20" t="str">
        <f>"Total " &amp;A15</f>
        <v>Total 2. Habitants permanents non raccordés</v>
      </c>
      <c r="G18" s="43">
        <f>SUM(G16:G17)</f>
        <v>0</v>
      </c>
      <c r="H18" s="7" t="s">
        <v>362</v>
      </c>
    </row>
    <row r="19" spans="1:17" ht="15" customHeight="1" x14ac:dyDescent="0.25">
      <c r="A19" s="4"/>
      <c r="B19" s="4"/>
      <c r="F19" s="20"/>
      <c r="Q19" s="32"/>
    </row>
    <row r="20" spans="1:17" ht="16.5" x14ac:dyDescent="0.25">
      <c r="A20" s="33" t="str">
        <f>IF(Langue=1,"3. Habitants permanents raccordés à des STEP","3. An ARA angeschlossene ständig wohnhafte Einwohner")</f>
        <v>3. Habitants permanents raccordés à des STEP</v>
      </c>
      <c r="B20" s="33"/>
      <c r="D20" s="9"/>
      <c r="E20" s="8"/>
      <c r="F20" s="8"/>
      <c r="G20" s="23">
        <f>G13-G18</f>
        <v>0</v>
      </c>
      <c r="H20" s="7" t="s">
        <v>363</v>
      </c>
    </row>
    <row r="21" spans="1:17" ht="18" customHeight="1" x14ac:dyDescent="0.25">
      <c r="B21" s="22" t="s">
        <v>358</v>
      </c>
      <c r="C21" s="68" t="str">
        <f>IF(Langue=1,"Nom de la STEP","ARA Name")</f>
        <v>Nom de la STEP</v>
      </c>
      <c r="D21" s="68"/>
      <c r="E21" s="21" t="str">
        <f>IF(Langue=1,"No de STEP","ARA-Nr")</f>
        <v>No de STEP</v>
      </c>
      <c r="F21" s="21" t="str">
        <f>IF(Langue=1,"Capacité (EH)","Ausbaugrösse (EW)")</f>
        <v>Capacité (EH)</v>
      </c>
      <c r="G21"/>
    </row>
    <row r="22" spans="1:17" ht="21.65" customHeight="1" x14ac:dyDescent="0.25">
      <c r="A22" s="81" t="str">
        <f>IF(Langue=1,"STEP déjà recensées par le SEN","ARA schon bei der DUW erfasst")</f>
        <v>STEP déjà recensées par le SEN</v>
      </c>
      <c r="B22" s="38">
        <v>1</v>
      </c>
      <c r="C22" s="69" t="str">
        <f>INDEX('Liste STEP'!$A$7:$E$85,'Liste STEP'!L1,1)</f>
        <v>Martigny</v>
      </c>
      <c r="D22" s="69"/>
      <c r="E22" s="18" t="str">
        <f>'Liste STEP'!M1</f>
        <v>6136/00</v>
      </c>
      <c r="F22" s="37">
        <f>'Liste STEP'!N1</f>
        <v>64700</v>
      </c>
      <c r="G22" s="19"/>
    </row>
    <row r="23" spans="1:17" ht="21.65" customHeight="1" x14ac:dyDescent="0.25">
      <c r="A23" s="82"/>
      <c r="B23" s="38">
        <v>2</v>
      </c>
      <c r="C23" s="86" t="str">
        <f>INDEX('Liste STEP'!$A$7:$E$85,'Liste STEP'!L2,1)</f>
        <v>Simplon-Gabi</v>
      </c>
      <c r="D23" s="87"/>
      <c r="E23" s="18" t="str">
        <f>'Liste STEP'!M2</f>
        <v>6009/00</v>
      </c>
      <c r="F23" s="37">
        <f>'Liste STEP'!N2</f>
        <v>65</v>
      </c>
      <c r="G23" s="19"/>
    </row>
    <row r="24" spans="1:17" ht="21.65" customHeight="1" x14ac:dyDescent="0.25">
      <c r="A24" s="82"/>
      <c r="B24" s="38">
        <v>3</v>
      </c>
      <c r="C24" s="69" t="str">
        <f>INDEX('Liste STEP'!$A$7:$E$85,'Liste STEP'!L3,1)</f>
        <v>Simplon-Pass</v>
      </c>
      <c r="D24" s="69"/>
      <c r="E24" s="18" t="str">
        <f>'Liste STEP'!M3</f>
        <v>6009/02</v>
      </c>
      <c r="F24" s="37">
        <f>'Liste STEP'!N3</f>
        <v>500</v>
      </c>
      <c r="G24" s="19"/>
    </row>
    <row r="25" spans="1:17" ht="21.65" customHeight="1" x14ac:dyDescent="0.25">
      <c r="A25" s="82"/>
      <c r="B25" s="38">
        <v>4</v>
      </c>
      <c r="C25" s="69" t="str">
        <f>INDEX('Liste STEP'!$A$7:$E$85,'Liste STEP'!L4,1)</f>
        <v>-</v>
      </c>
      <c r="D25" s="69"/>
      <c r="E25" s="18">
        <f>'Liste STEP'!M4</f>
        <v>0</v>
      </c>
      <c r="F25" s="37">
        <f>'Liste STEP'!N4</f>
        <v>0</v>
      </c>
      <c r="G25" s="19"/>
    </row>
    <row r="26" spans="1:17" ht="21.65" customHeight="1" x14ac:dyDescent="0.25">
      <c r="A26" s="82"/>
      <c r="B26" s="38">
        <v>5</v>
      </c>
      <c r="C26" s="69" t="str">
        <f>INDEX('Liste STEP'!$A$7:$E$85,'Liste STEP'!L5,1)</f>
        <v>-</v>
      </c>
      <c r="D26" s="69"/>
      <c r="E26" s="18">
        <f>'Liste STEP'!M5</f>
        <v>0</v>
      </c>
      <c r="F26" s="37">
        <f>'Liste STEP'!N5</f>
        <v>0</v>
      </c>
      <c r="G26" s="19"/>
    </row>
    <row r="27" spans="1:17" ht="21.65" customHeight="1" x14ac:dyDescent="0.25">
      <c r="A27" s="83"/>
      <c r="B27" s="39">
        <v>6</v>
      </c>
      <c r="C27" s="84" t="str">
        <f>INDEX('Liste STEP'!$A$7:$E$85,'Liste STEP'!L6,1)</f>
        <v>-</v>
      </c>
      <c r="D27" s="85"/>
      <c r="E27" s="18">
        <f>'Liste STEP'!M6</f>
        <v>0</v>
      </c>
      <c r="F27" s="37">
        <f>'Liste STEP'!N6</f>
        <v>0</v>
      </c>
      <c r="G27" s="19"/>
    </row>
    <row r="28" spans="1:17" ht="21.65" customHeight="1" x14ac:dyDescent="0.25">
      <c r="A28" s="81" t="str">
        <f>IF(Langue=1,"Nouvelles petites STEP, à déclarer","Neue kleine ARA, muss angemeldet werden")</f>
        <v>Nouvelles petites STEP, à déclarer</v>
      </c>
      <c r="B28" s="2">
        <v>7</v>
      </c>
      <c r="C28" s="69"/>
      <c r="D28" s="69"/>
      <c r="E28" s="47" t="str">
        <f t="shared" ref="E28:E33" si="0">IF(Langue=1,"facultatif","fakultativ")</f>
        <v>facultatif</v>
      </c>
      <c r="F28" s="36"/>
      <c r="G28" s="19"/>
    </row>
    <row r="29" spans="1:17" ht="21.65" customHeight="1" x14ac:dyDescent="0.25">
      <c r="A29" s="82"/>
      <c r="B29" s="2">
        <v>8</v>
      </c>
      <c r="C29" s="69"/>
      <c r="D29" s="69"/>
      <c r="E29" s="47" t="str">
        <f t="shared" si="0"/>
        <v>facultatif</v>
      </c>
      <c r="F29" s="36"/>
      <c r="G29" s="19"/>
    </row>
    <row r="30" spans="1:17" ht="21.65" customHeight="1" x14ac:dyDescent="0.25">
      <c r="A30" s="82"/>
      <c r="B30" s="2">
        <v>9</v>
      </c>
      <c r="C30" s="69"/>
      <c r="D30" s="69"/>
      <c r="E30" s="47" t="str">
        <f t="shared" si="0"/>
        <v>facultatif</v>
      </c>
      <c r="F30" s="36"/>
      <c r="G30" s="19"/>
    </row>
    <row r="31" spans="1:17" ht="21.65" customHeight="1" x14ac:dyDescent="0.25">
      <c r="A31" s="82"/>
      <c r="B31" s="2">
        <v>10</v>
      </c>
      <c r="C31" s="69"/>
      <c r="D31" s="69"/>
      <c r="E31" s="47" t="str">
        <f t="shared" si="0"/>
        <v>facultatif</v>
      </c>
      <c r="F31" s="36"/>
      <c r="G31" s="19"/>
    </row>
    <row r="32" spans="1:17" ht="21.65" customHeight="1" x14ac:dyDescent="0.25">
      <c r="A32" s="82"/>
      <c r="B32" s="2">
        <v>11</v>
      </c>
      <c r="C32" s="69"/>
      <c r="D32" s="69"/>
      <c r="E32" s="47" t="str">
        <f t="shared" si="0"/>
        <v>facultatif</v>
      </c>
      <c r="F32" s="36"/>
      <c r="G32" s="19"/>
    </row>
    <row r="33" spans="1:8" ht="21.65" customHeight="1" x14ac:dyDescent="0.25">
      <c r="A33" s="82"/>
      <c r="B33" s="2">
        <v>12</v>
      </c>
      <c r="C33" s="69"/>
      <c r="D33" s="69"/>
      <c r="E33" s="47" t="str">
        <f t="shared" si="0"/>
        <v>facultatif</v>
      </c>
      <c r="F33" s="36"/>
      <c r="G33" s="19"/>
    </row>
    <row r="34" spans="1:8" ht="15" customHeight="1" x14ac:dyDescent="0.25">
      <c r="A34" s="34"/>
      <c r="E34" s="2"/>
      <c r="F34" s="2"/>
    </row>
    <row r="35" spans="1:8" ht="18" customHeight="1" x14ac:dyDescent="0.25">
      <c r="F35" s="35" t="str">
        <f>IF(Langue=1,"3.1 Somme habitants permanents raccordés à STEP ≥ 200 EH,DIM","3.1 Summe der an ARA ≥ 200 EW,DIM angeschlossene ständig wohnhafte Einwohner ")</f>
        <v>3.1 Somme habitants permanents raccordés à STEP ≥ 200 EH,DIM</v>
      </c>
      <c r="G35" s="24">
        <f>SUMIF(F22:F33,"&gt;=200",G22:G33)</f>
        <v>0</v>
      </c>
      <c r="H35" s="7" t="s">
        <v>364</v>
      </c>
    </row>
    <row r="36" spans="1:8" ht="17" thickBot="1" x14ac:dyDescent="0.3">
      <c r="A36" s="33"/>
      <c r="B36" s="33"/>
      <c r="D36" s="9"/>
      <c r="E36" s="8"/>
      <c r="F36" s="35" t="str">
        <f>IF(Langue=1,"3.2 Somme habitants permanents raccordés à STEP &lt; 200 EH,DIM","3.2 Summe der an ARA &lt; 200 EW,DIM angeschlossene ständig wohnhafte Einwohner ")</f>
        <v>3.2 Somme habitants permanents raccordés à STEP &lt; 200 EH,DIM</v>
      </c>
      <c r="G36" s="46">
        <f>SUMIF(F22:F33,"&lt;200",G22:G33)</f>
        <v>0</v>
      </c>
      <c r="H36" s="7" t="s">
        <v>365</v>
      </c>
    </row>
    <row r="37" spans="1:8" ht="18" customHeight="1" x14ac:dyDescent="0.25">
      <c r="D37" s="7"/>
      <c r="F37" s="20" t="str">
        <f>"Total " &amp;A20</f>
        <v>Total 3. Habitants permanents raccordés à des STEP</v>
      </c>
      <c r="G37" s="45">
        <f>G35+G36</f>
        <v>0</v>
      </c>
      <c r="H37" s="7" t="s">
        <v>366</v>
      </c>
    </row>
    <row r="38" spans="1:8" ht="5.15" customHeight="1" x14ac:dyDescent="0.25">
      <c r="D38" s="7"/>
      <c r="F38" s="20"/>
      <c r="G38" s="42"/>
    </row>
    <row r="39" spans="1:8" ht="18" customHeight="1" x14ac:dyDescent="0.25">
      <c r="A39" s="20" t="str">
        <f>IF(Langue=1,"Vérification:","Kontrolle:")</f>
        <v>Vérification:</v>
      </c>
      <c r="B39" s="20"/>
      <c r="C39" s="30" t="str">
        <f>IF(G20&lt;&gt;G37,IF(Langue=1,"Erreur ! La cellule F ne correspond pas à la cellule C: vérifier les lignes 22 à 33 de la colonne G","Die Zelle F entspricht nicht der Zelle C !Bitte Zeilen 22 bis 33 der Kolonne G kontrollieren"),"OK")</f>
        <v>OK</v>
      </c>
      <c r="D39" s="7"/>
      <c r="F39" s="20"/>
      <c r="G39" s="42"/>
    </row>
    <row r="40" spans="1:8" customFormat="1" ht="15" customHeight="1" thickBot="1" x14ac:dyDescent="0.3"/>
    <row r="41" spans="1:8" ht="17" thickBot="1" x14ac:dyDescent="0.3">
      <c r="A41" s="40" t="str">
        <f>IF(Langue=1,"4. Habitants permanents raccordés selon art 51a OEaux (Hrac)","4. Angeschlossene ständig wohnhafte Einwohner gemäss Art 51a GSchV (Eang)")</f>
        <v>4. Habitants permanents raccordés selon art 51a OEaux (Hrac)</v>
      </c>
      <c r="B41" s="33"/>
      <c r="D41" s="7"/>
      <c r="G41" s="41">
        <f>G13-G18-G36</f>
        <v>0</v>
      </c>
      <c r="H41" s="7" t="s">
        <v>369</v>
      </c>
    </row>
    <row r="42" spans="1:8" ht="11.25" customHeight="1" x14ac:dyDescent="0.25"/>
    <row r="43" spans="1:8" ht="18" customHeight="1" x14ac:dyDescent="0.35">
      <c r="A43" s="52"/>
      <c r="B43" s="49"/>
      <c r="C43" s="49"/>
      <c r="D43" s="49"/>
      <c r="E43" s="50"/>
      <c r="F43" s="50"/>
      <c r="G43" s="49"/>
      <c r="H43" s="49"/>
    </row>
    <row r="44" spans="1:8" ht="18" customHeight="1" x14ac:dyDescent="0.35">
      <c r="A44" s="51"/>
    </row>
    <row r="45" spans="1:8" ht="18" customHeight="1" x14ac:dyDescent="0.25"/>
    <row r="46" spans="1:8" ht="18" customHeight="1" x14ac:dyDescent="0.25"/>
    <row r="47" spans="1:8" ht="18" customHeight="1" x14ac:dyDescent="0.25">
      <c r="A47" s="2" t="str">
        <f>IF(Langue=1,"données non reçues, estimés par le SPE","Keine Daten erhalten, durch DUS abgeschätzt")</f>
        <v>données non reçues, estimés par le SPE</v>
      </c>
    </row>
    <row r="48" spans="1: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</sheetData>
  <mergeCells count="20">
    <mergeCell ref="C28:D28"/>
    <mergeCell ref="C29:D29"/>
    <mergeCell ref="C30:D30"/>
    <mergeCell ref="C33:D33"/>
    <mergeCell ref="A22:A27"/>
    <mergeCell ref="C31:D31"/>
    <mergeCell ref="C32:D32"/>
    <mergeCell ref="A28:A33"/>
    <mergeCell ref="C27:D27"/>
    <mergeCell ref="C23:D23"/>
    <mergeCell ref="C24:D24"/>
    <mergeCell ref="C25:D25"/>
    <mergeCell ref="C26:D26"/>
    <mergeCell ref="C21:D21"/>
    <mergeCell ref="C22:D22"/>
    <mergeCell ref="E8:G8"/>
    <mergeCell ref="A6:C6"/>
    <mergeCell ref="D6:G6"/>
    <mergeCell ref="A7:D7"/>
    <mergeCell ref="E7:G7"/>
  </mergeCells>
  <conditionalFormatting sqref="C39">
    <cfRule type="containsText" dxfId="20" priority="2" operator="containsText" text="OK">
      <formula>NOT(ISERROR(SEARCH("OK",C39)))</formula>
    </cfRule>
  </conditionalFormatting>
  <conditionalFormatting sqref="E28:E33">
    <cfRule type="containsText" dxfId="19" priority="1" operator="containsText" text="freiwillig">
      <formula>NOT(ISERROR(SEARCH("freiwillig",E28)))</formula>
    </cfRule>
    <cfRule type="containsText" dxfId="18" priority="5" operator="containsText" text="facultatif">
      <formula>NOT(ISERROR(SEARCH("facultatif",E28)))</formula>
    </cfRule>
  </conditionalFormatting>
  <conditionalFormatting sqref="E29:E33">
    <cfRule type="containsText" dxfId="17" priority="3" operator="containsText" text="facultatif">
      <formula>NOT(ISERROR(SEARCH("facultatif",E29)))</formula>
    </cfRule>
    <cfRule type="containsText" dxfId="16" priority="4" operator="containsText" text="Langue">
      <formula>NOT(ISERROR(SEARCH("Langue",E29)))</formula>
    </cfRule>
  </conditionalFormatting>
  <conditionalFormatting sqref="G16:G17">
    <cfRule type="cellIs" dxfId="15" priority="12" stopIfTrue="1" operator="greaterThan">
      <formula>#REF!</formula>
    </cfRule>
  </conditionalFormatting>
  <conditionalFormatting sqref="G22:G33">
    <cfRule type="cellIs" dxfId="14" priority="7" stopIfTrue="1" operator="greaterThan">
      <formula>#REF!</formula>
    </cfRule>
  </conditionalFormatting>
  <dataValidations disablePrompts="1" count="1">
    <dataValidation type="custom" allowBlank="1" showInputMessage="1" showErrorMessage="1" sqref="D47" xr:uid="{00000000-0002-0000-0000-000000000000}">
      <formula1>K1</formula1>
    </dataValidation>
  </dataValidations>
  <pageMargins left="0.78740157480314965" right="0.59055118110236227" top="0.59055118110236227" bottom="0.47244094488188981" header="0.51181102362204722" footer="0.27559055118110237"/>
  <pageSetup paperSize="9" scale="82" orientation="portrait" r:id="rId1"/>
  <headerFooter alignWithMargins="0">
    <oddFooter>&amp;L&amp;8&amp;K00-024&amp;Z&amp;F&amp;R&amp;8&amp;K00-024SPE  PM, DO 13.01.16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Drop Down 1">
              <controlPr locked="0" defaultSize="0" autoLine="0" autoPict="0">
                <anchor moveWithCells="1">
                  <from>
                    <xdr:col>6</xdr:col>
                    <xdr:colOff>88900</xdr:colOff>
                    <xdr:row>1</xdr:row>
                    <xdr:rowOff>31750</xdr:rowOff>
                  </from>
                  <to>
                    <xdr:col>6</xdr:col>
                    <xdr:colOff>717550</xdr:colOff>
                    <xdr:row>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Drop Down 3">
              <controlPr defaultSize="0" autoLine="0" autoPict="0">
                <anchor moveWithCells="1">
                  <from>
                    <xdr:col>2</xdr:col>
                    <xdr:colOff>31750</xdr:colOff>
                    <xdr:row>21</xdr:row>
                    <xdr:rowOff>38100</xdr:rowOff>
                  </from>
                  <to>
                    <xdr:col>3</xdr:col>
                    <xdr:colOff>984250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Drop Down 4">
              <controlPr defaultSize="0" autoLine="0" autoPict="0">
                <anchor moveWithCells="1">
                  <from>
                    <xdr:col>2</xdr:col>
                    <xdr:colOff>31750</xdr:colOff>
                    <xdr:row>22</xdr:row>
                    <xdr:rowOff>38100</xdr:rowOff>
                  </from>
                  <to>
                    <xdr:col>3</xdr:col>
                    <xdr:colOff>984250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Drop Down 5">
              <controlPr defaultSize="0" autoLine="0" autoPict="0">
                <anchor moveWithCells="1">
                  <from>
                    <xdr:col>2</xdr:col>
                    <xdr:colOff>31750</xdr:colOff>
                    <xdr:row>23</xdr:row>
                    <xdr:rowOff>38100</xdr:rowOff>
                  </from>
                  <to>
                    <xdr:col>3</xdr:col>
                    <xdr:colOff>984250</xdr:colOff>
                    <xdr:row>23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Drop Down 6">
              <controlPr defaultSize="0" autoLine="0" autoPict="0">
                <anchor moveWithCells="1">
                  <from>
                    <xdr:col>2</xdr:col>
                    <xdr:colOff>31750</xdr:colOff>
                    <xdr:row>24</xdr:row>
                    <xdr:rowOff>38100</xdr:rowOff>
                  </from>
                  <to>
                    <xdr:col>3</xdr:col>
                    <xdr:colOff>984250</xdr:colOff>
                    <xdr:row>24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Drop Down 7">
              <controlPr defaultSize="0" autoLine="0" autoPict="0">
                <anchor moveWithCells="1">
                  <from>
                    <xdr:col>2</xdr:col>
                    <xdr:colOff>31750</xdr:colOff>
                    <xdr:row>25</xdr:row>
                    <xdr:rowOff>38100</xdr:rowOff>
                  </from>
                  <to>
                    <xdr:col>3</xdr:col>
                    <xdr:colOff>984250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0" name="Drop Down 8">
              <controlPr defaultSize="0" autoLine="0" autoPict="0">
                <anchor moveWithCells="1">
                  <from>
                    <xdr:col>2</xdr:col>
                    <xdr:colOff>31750</xdr:colOff>
                    <xdr:row>26</xdr:row>
                    <xdr:rowOff>38100</xdr:rowOff>
                  </from>
                  <to>
                    <xdr:col>3</xdr:col>
                    <xdr:colOff>984250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1" name="Drop Down 9">
              <controlPr locked="0" defaultSize="0" autoLine="0" autoPict="0">
                <anchor moveWithCells="1">
                  <from>
                    <xdr:col>3</xdr:col>
                    <xdr:colOff>317500</xdr:colOff>
                    <xdr:row>46</xdr:row>
                    <xdr:rowOff>31750</xdr:rowOff>
                  </from>
                  <to>
                    <xdr:col>3</xdr:col>
                    <xdr:colOff>946150</xdr:colOff>
                    <xdr:row>46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'N°Commune, Gemeindenr'!$A$4:$A$139</xm:f>
          </x14:formula1>
          <xm:sqref>D6:G6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2"/>
  <sheetViews>
    <sheetView tabSelected="1" zoomScale="85" zoomScaleNormal="85" zoomScaleSheetLayoutView="85" workbookViewId="0">
      <selection activeCell="K7" sqref="K7"/>
    </sheetView>
  </sheetViews>
  <sheetFormatPr baseColWidth="10" defaultColWidth="11.453125" defaultRowHeight="12.5" x14ac:dyDescent="0.25"/>
  <cols>
    <col min="1" max="1" width="15.453125" style="2" customWidth="1"/>
    <col min="2" max="2" width="4.81640625" style="2" customWidth="1"/>
    <col min="3" max="3" width="14.54296875" style="2" customWidth="1"/>
    <col min="4" max="4" width="16.81640625" style="2" customWidth="1"/>
    <col min="5" max="5" width="14.54296875" style="3" customWidth="1"/>
    <col min="6" max="6" width="18.1796875" style="3" customWidth="1"/>
    <col min="7" max="7" width="11.453125" style="2"/>
    <col min="8" max="8" width="12" style="2" bestFit="1" customWidth="1"/>
    <col min="9" max="9" width="15.453125" style="2" bestFit="1" customWidth="1"/>
    <col min="10" max="10" width="11.453125" style="2"/>
    <col min="11" max="11" width="15.453125" style="2" customWidth="1"/>
    <col min="12" max="13" width="11.453125" style="2"/>
    <col min="14" max="14" width="10.54296875" style="2" customWidth="1"/>
    <col min="15" max="16" width="11.453125" style="2" hidden="1" customWidth="1"/>
    <col min="17" max="17" width="11.453125" style="2" customWidth="1"/>
    <col min="18" max="16384" width="11.453125" style="2"/>
  </cols>
  <sheetData>
    <row r="1" spans="1:17" ht="94.5" customHeight="1" x14ac:dyDescent="0.25"/>
    <row r="3" spans="1:17" ht="19.5" customHeight="1" x14ac:dyDescent="0.25">
      <c r="F3" s="26" t="s">
        <v>0</v>
      </c>
      <c r="G3" s="27"/>
      <c r="O3" s="11" t="s">
        <v>2</v>
      </c>
      <c r="P3" s="11">
        <v>1</v>
      </c>
    </row>
    <row r="4" spans="1:17" x14ac:dyDescent="0.25">
      <c r="O4" s="11" t="s">
        <v>1</v>
      </c>
      <c r="P4" s="11"/>
    </row>
    <row r="5" spans="1:17" ht="25" customHeight="1" x14ac:dyDescent="0.25">
      <c r="A5" s="1" t="str">
        <f>IF(Langue=1,"Déclaration des habitants raccordés selon art 51a OEaux","Meldung der angeschlossenen Einwohner gemäss Art 51a GSchV")</f>
        <v>Déclaration des habitants raccordés selon art 51a OEaux</v>
      </c>
      <c r="B5" s="1"/>
    </row>
    <row r="6" spans="1:17" ht="25" customHeight="1" x14ac:dyDescent="0.25">
      <c r="A6" s="1"/>
      <c r="B6" s="1"/>
    </row>
    <row r="7" spans="1:17" ht="25" customHeight="1" x14ac:dyDescent="0.25">
      <c r="A7" s="73" t="str">
        <f>IF(Langue=1,"Nom de la commune:","Name der Gemeinde:")</f>
        <v>Nom de la commune:</v>
      </c>
      <c r="B7" s="73"/>
      <c r="C7" s="74"/>
      <c r="D7" s="75" t="s">
        <v>150</v>
      </c>
      <c r="E7" s="76"/>
      <c r="F7" s="76"/>
      <c r="G7" s="77"/>
    </row>
    <row r="8" spans="1:17" ht="25" customHeight="1" x14ac:dyDescent="0.25">
      <c r="A8" s="73" t="str">
        <f>IF(Langue=1,"Numéro de la commune:","Gemeindenummer:")</f>
        <v>Numéro de la commune:</v>
      </c>
      <c r="B8" s="73"/>
      <c r="C8" s="73"/>
      <c r="D8" s="73"/>
      <c r="E8" s="78">
        <f>IF(D7="","",VLOOKUP(D7,'N°Commune, Gemeindenr'!A4:B139,2,FALSE))</f>
        <v>6199</v>
      </c>
      <c r="F8" s="79"/>
      <c r="G8" s="80"/>
    </row>
    <row r="9" spans="1:17" ht="25" customHeight="1" x14ac:dyDescent="0.25">
      <c r="D9" s="5" t="str">
        <f>IF(Langue=1,"Etat au:","Stand vom:")</f>
        <v>Etat au:</v>
      </c>
      <c r="E9" s="70">
        <v>46023</v>
      </c>
      <c r="F9" s="71"/>
      <c r="G9" s="72"/>
    </row>
    <row r="11" spans="1:17" ht="17.5" x14ac:dyDescent="0.25">
      <c r="A11" s="25" t="str">
        <f>IF(Langue=1,"Ne remplir que les champs en jaune","Nur die gelben Felder ausfüllen.")</f>
        <v>Ne remplir que les champs en jaune</v>
      </c>
      <c r="B11" s="25"/>
      <c r="C11" s="15"/>
      <c r="D11" s="15"/>
      <c r="M11" s="7"/>
    </row>
    <row r="12" spans="1:17" ht="23.15" customHeight="1" x14ac:dyDescent="0.25">
      <c r="E12" s="6"/>
      <c r="F12" s="8"/>
      <c r="G12" s="8"/>
      <c r="Q12" s="12"/>
    </row>
    <row r="13" spans="1:17" ht="23.15" customHeight="1" x14ac:dyDescent="0.25">
      <c r="E13" s="6"/>
      <c r="F13" s="8"/>
      <c r="G13" s="18" t="str">
        <f>IF(Langue=1,"(Nb hab.)","(Anz. Einw.)")</f>
        <v>(Nb hab.)</v>
      </c>
      <c r="Q13" s="12"/>
    </row>
    <row r="14" spans="1:17" ht="16.5" x14ac:dyDescent="0.25">
      <c r="A14" s="33" t="str">
        <f>IF(Langue=1,"1. Population résidante permanente au 1er janvier","1. Ständige Wohnbevölkerung per 1. Januar")</f>
        <v>1. Population résidante permanente au 1er janvier</v>
      </c>
      <c r="B14" s="33"/>
      <c r="G14" s="19">
        <v>32430</v>
      </c>
      <c r="H14" s="7" t="s">
        <v>361</v>
      </c>
    </row>
    <row r="15" spans="1:17" ht="18" x14ac:dyDescent="0.25">
      <c r="A15" s="4"/>
      <c r="B15" s="4"/>
    </row>
    <row r="16" spans="1:17" ht="16.5" x14ac:dyDescent="0.25">
      <c r="A16" s="33" t="str">
        <f>IF(Langue=1,"2. Habitants permanents non raccordés","2. Nicht angeschlossene ständig wohnhafte Einwohner")</f>
        <v>2. Habitants permanents non raccordés</v>
      </c>
      <c r="B16" s="33"/>
    </row>
    <row r="17" spans="1:17" ht="18" x14ac:dyDescent="0.25">
      <c r="A17" s="4"/>
      <c r="B17" s="4"/>
      <c r="F17" s="20" t="str">
        <f>IF(Langue=1,"Avec assainissement individuel ","Mit individueller Abwasserreinigung ")</f>
        <v xml:space="preserve">Avec assainissement individuel </v>
      </c>
      <c r="G17" s="19">
        <v>186</v>
      </c>
    </row>
    <row r="18" spans="1:17" ht="18.5" thickBot="1" x14ac:dyDescent="0.3">
      <c r="A18" s="4"/>
      <c r="B18" s="4"/>
      <c r="F18" s="20" t="str">
        <f>IF(Langue=1,"Sans assainissement individuel ","Ohne individuelle Abwasserreinigung ")</f>
        <v xml:space="preserve">Sans assainissement individuel </v>
      </c>
      <c r="G18" s="44">
        <v>0</v>
      </c>
    </row>
    <row r="19" spans="1:17" ht="18" x14ac:dyDescent="0.25">
      <c r="A19" s="4"/>
      <c r="B19" s="4"/>
      <c r="F19" s="20" t="str">
        <f>"Total " &amp;A16</f>
        <v>Total 2. Habitants permanents non raccordés</v>
      </c>
      <c r="G19" s="43">
        <f>SUM(G17:G18)</f>
        <v>186</v>
      </c>
      <c r="H19" s="7" t="s">
        <v>362</v>
      </c>
    </row>
    <row r="20" spans="1:17" ht="18" x14ac:dyDescent="0.25">
      <c r="A20" s="4"/>
      <c r="B20" s="4"/>
      <c r="F20" s="20"/>
      <c r="Q20" s="32"/>
    </row>
    <row r="21" spans="1:17" ht="16.5" x14ac:dyDescent="0.25">
      <c r="A21" s="33" t="str">
        <f>IF(Langue=1,"3. Habitants permanents raccordés à des STEP","3. An ARA angeschlossene ständig wohnhafte Einwohner")</f>
        <v>3. Habitants permanents raccordés à des STEP</v>
      </c>
      <c r="B21" s="33"/>
      <c r="D21" s="9"/>
      <c r="E21" s="8"/>
      <c r="F21" s="8"/>
      <c r="G21" s="23">
        <f>G14-G19</f>
        <v>32244</v>
      </c>
      <c r="H21" s="7" t="s">
        <v>363</v>
      </c>
    </row>
    <row r="22" spans="1:17" ht="18" customHeight="1" x14ac:dyDescent="0.25">
      <c r="B22" s="22" t="s">
        <v>358</v>
      </c>
      <c r="C22" s="68" t="str">
        <f>IF(Langue=1,"Nom de la STEP","ARA Name")</f>
        <v>Nom de la STEP</v>
      </c>
      <c r="D22" s="68"/>
      <c r="E22" s="21" t="str">
        <f>IF(Langue=1,"No de STEP","ARA-Nr")</f>
        <v>No de STEP</v>
      </c>
      <c r="F22" s="21" t="str">
        <f>IF(Langue=1,"Capacité (EH)","Ausbaugrösse (EW)")</f>
        <v>Capacité (EH)</v>
      </c>
      <c r="G22"/>
    </row>
    <row r="23" spans="1:17" ht="21.65" customHeight="1" x14ac:dyDescent="0.25">
      <c r="A23" s="81" t="str">
        <f>IF(Langue=1,"STEP déjà recensées par le SEN","ARA schon bei der DUW erfasst")</f>
        <v>STEP déjà recensées par le SEN</v>
      </c>
      <c r="B23" s="38">
        <v>1</v>
      </c>
      <c r="C23" s="69" t="s">
        <v>313</v>
      </c>
      <c r="D23" s="69"/>
      <c r="E23" s="18" t="s">
        <v>314</v>
      </c>
      <c r="F23" s="37">
        <v>66667</v>
      </c>
      <c r="G23" s="19">
        <v>20421</v>
      </c>
    </row>
    <row r="24" spans="1:17" ht="21.65" customHeight="1" x14ac:dyDescent="0.25">
      <c r="A24" s="82"/>
      <c r="B24" s="38">
        <v>2</v>
      </c>
      <c r="C24" s="86" t="s">
        <v>311</v>
      </c>
      <c r="D24" s="87"/>
      <c r="E24" s="18" t="s">
        <v>312</v>
      </c>
      <c r="F24" s="37">
        <v>50500</v>
      </c>
      <c r="G24" s="19">
        <v>11619</v>
      </c>
    </row>
    <row r="25" spans="1:17" ht="21.65" customHeight="1" x14ac:dyDescent="0.25">
      <c r="A25" s="82"/>
      <c r="B25" s="38">
        <v>3</v>
      </c>
      <c r="C25" s="69" t="s">
        <v>292</v>
      </c>
      <c r="D25" s="69"/>
      <c r="E25" s="18" t="s">
        <v>293</v>
      </c>
      <c r="F25" s="37">
        <v>40500</v>
      </c>
      <c r="G25" s="19">
        <v>149</v>
      </c>
    </row>
    <row r="26" spans="1:17" ht="21.65" customHeight="1" x14ac:dyDescent="0.25">
      <c r="A26" s="82"/>
      <c r="B26" s="38">
        <v>4</v>
      </c>
      <c r="C26" s="69" t="s">
        <v>315</v>
      </c>
      <c r="D26" s="69"/>
      <c r="E26" s="18" t="s">
        <v>316</v>
      </c>
      <c r="F26" s="37">
        <v>125</v>
      </c>
      <c r="G26" s="19">
        <v>20</v>
      </c>
    </row>
    <row r="27" spans="1:17" ht="21.65" customHeight="1" x14ac:dyDescent="0.25">
      <c r="A27" s="82"/>
      <c r="B27" s="38">
        <v>5</v>
      </c>
      <c r="C27" s="69" t="str">
        <f>INDEX('Liste STEP'!$A$7:$E$85,'Liste STEP'!L5,1)</f>
        <v>-</v>
      </c>
      <c r="D27" s="69"/>
      <c r="E27" s="18">
        <f>'Liste STEP'!M5</f>
        <v>0</v>
      </c>
      <c r="F27" s="37">
        <f>'Liste STEP'!N5</f>
        <v>0</v>
      </c>
      <c r="G27" s="19"/>
    </row>
    <row r="28" spans="1:17" ht="21.65" customHeight="1" x14ac:dyDescent="0.25">
      <c r="A28" s="83"/>
      <c r="B28" s="39">
        <v>6</v>
      </c>
      <c r="C28" s="84" t="str">
        <f>INDEX('Liste STEP'!$A$7:$E$85,'Liste STEP'!L6,1)</f>
        <v>-</v>
      </c>
      <c r="D28" s="85"/>
      <c r="E28" s="18">
        <f>'Liste STEP'!M6</f>
        <v>0</v>
      </c>
      <c r="F28" s="37">
        <f>'Liste STEP'!N6</f>
        <v>0</v>
      </c>
      <c r="G28" s="19"/>
    </row>
    <row r="29" spans="1:17" ht="21.65" customHeight="1" x14ac:dyDescent="0.25">
      <c r="A29" s="81" t="str">
        <f>IF(Langue=1,"Nouvelles petites STEP, à déclarer","Neue kleine ARA, muss angemeldet werden")</f>
        <v>Nouvelles petites STEP, à déclarer</v>
      </c>
      <c r="B29" s="2">
        <v>7</v>
      </c>
      <c r="C29" s="69" t="s">
        <v>370</v>
      </c>
      <c r="D29" s="69"/>
      <c r="E29" s="47" t="str">
        <f t="shared" ref="E29:E34" si="0">IF(Langue=1,"facultatif","fakultativ")</f>
        <v>facultatif</v>
      </c>
      <c r="F29" s="36">
        <v>80</v>
      </c>
      <c r="G29" s="19">
        <v>35</v>
      </c>
    </row>
    <row r="30" spans="1:17" ht="21.65" customHeight="1" x14ac:dyDescent="0.25">
      <c r="A30" s="82"/>
      <c r="B30" s="2">
        <v>8</v>
      </c>
      <c r="C30" s="69"/>
      <c r="D30" s="69"/>
      <c r="E30" s="47" t="str">
        <f t="shared" si="0"/>
        <v>facultatif</v>
      </c>
      <c r="F30" s="36"/>
      <c r="G30" s="19"/>
    </row>
    <row r="31" spans="1:17" ht="21.65" customHeight="1" x14ac:dyDescent="0.25">
      <c r="A31" s="82"/>
      <c r="B31" s="2">
        <v>9</v>
      </c>
      <c r="C31" s="69"/>
      <c r="D31" s="69"/>
      <c r="E31" s="47" t="str">
        <f t="shared" si="0"/>
        <v>facultatif</v>
      </c>
      <c r="F31" s="36"/>
      <c r="G31" s="19"/>
    </row>
    <row r="32" spans="1:17" ht="21.65" customHeight="1" x14ac:dyDescent="0.25">
      <c r="A32" s="82"/>
      <c r="B32" s="2">
        <v>10</v>
      </c>
      <c r="C32" s="69"/>
      <c r="D32" s="69"/>
      <c r="E32" s="47" t="str">
        <f t="shared" si="0"/>
        <v>facultatif</v>
      </c>
      <c r="F32" s="36"/>
      <c r="G32" s="19"/>
    </row>
    <row r="33" spans="1:8" ht="21.65" customHeight="1" x14ac:dyDescent="0.25">
      <c r="A33" s="82"/>
      <c r="B33" s="2">
        <v>11</v>
      </c>
      <c r="C33" s="69"/>
      <c r="D33" s="69"/>
      <c r="E33" s="47" t="str">
        <f t="shared" si="0"/>
        <v>facultatif</v>
      </c>
      <c r="F33" s="36"/>
      <c r="G33" s="19"/>
    </row>
    <row r="34" spans="1:8" ht="21.65" customHeight="1" x14ac:dyDescent="0.25">
      <c r="A34" s="82"/>
      <c r="B34" s="2">
        <v>12</v>
      </c>
      <c r="C34" s="69"/>
      <c r="D34" s="69"/>
      <c r="E34" s="47" t="str">
        <f t="shared" si="0"/>
        <v>facultatif</v>
      </c>
      <c r="F34" s="36"/>
      <c r="G34" s="19"/>
    </row>
    <row r="35" spans="1:8" ht="21.65" customHeight="1" x14ac:dyDescent="0.25">
      <c r="A35" s="34"/>
      <c r="E35" s="2"/>
      <c r="F35" s="2"/>
    </row>
    <row r="36" spans="1:8" ht="18" customHeight="1" x14ac:dyDescent="0.25">
      <c r="F36" s="35" t="str">
        <f>IF(Langue=1,"3.1 Somme habitants permanents raccordés à STEP ≥ 200 EH,DIM","3.1 Summe der an ARA ≥ 200 EW,DIM angeschlossene ständig wohnhafte Einwohner ")</f>
        <v>3.1 Somme habitants permanents raccordés à STEP ≥ 200 EH,DIM</v>
      </c>
      <c r="G36" s="24">
        <f>SUMIF(F23:F34,"&gt;=200",G23:G34)</f>
        <v>32189</v>
      </c>
      <c r="H36" s="7" t="s">
        <v>364</v>
      </c>
    </row>
    <row r="37" spans="1:8" ht="17" thickBot="1" x14ac:dyDescent="0.3">
      <c r="A37" s="33"/>
      <c r="B37" s="33"/>
      <c r="D37" s="9"/>
      <c r="E37" s="8"/>
      <c r="F37" s="35" t="str">
        <f>IF(Langue=1,"3.2 Somme habitants permanents raccordés à STEP &lt; 200 EH,DIM","3.2 Summe der an ARA &lt; 200 EW,DIM angeschlossene ständig wohnhafte Einwohner ")</f>
        <v>3.2 Somme habitants permanents raccordés à STEP &lt; 200 EH,DIM</v>
      </c>
      <c r="G37" s="46">
        <f>SUMIF(F23:F34,"&lt;200",G23:G34)</f>
        <v>55</v>
      </c>
      <c r="H37" s="7" t="s">
        <v>365</v>
      </c>
    </row>
    <row r="38" spans="1:8" ht="18" customHeight="1" x14ac:dyDescent="0.25">
      <c r="D38" s="7"/>
      <c r="F38" s="20" t="str">
        <f>"Total " &amp;A21</f>
        <v>Total 3. Habitants permanents raccordés à des STEP</v>
      </c>
      <c r="G38" s="45">
        <f>G36+G37</f>
        <v>32244</v>
      </c>
      <c r="H38" s="7" t="s">
        <v>366</v>
      </c>
    </row>
    <row r="39" spans="1:8" ht="18" customHeight="1" x14ac:dyDescent="0.25">
      <c r="D39" s="7"/>
      <c r="F39" s="20"/>
      <c r="G39" s="42"/>
    </row>
    <row r="40" spans="1:8" ht="18" customHeight="1" x14ac:dyDescent="0.25">
      <c r="A40" s="20" t="str">
        <f>IF(Langue=1,"Vérification:","Kontrolle:")</f>
        <v>Vérification:</v>
      </c>
      <c r="B40" s="20"/>
      <c r="C40" s="30" t="str">
        <f>IF(G21&lt;&gt;G38,IF(Langue=1,"Erreur ! La cellule F ne correspond pas à la cellule C: vérifier les lignes 22 à 33 de la colonne G","Die Zelle F entspricht nicht der Zelle C !Bitte Zeilen 22 bis 33 der Kolonne G kontrollieren"),"OK")</f>
        <v>OK</v>
      </c>
      <c r="D40" s="7"/>
      <c r="F40" s="20"/>
      <c r="G40" s="42"/>
    </row>
    <row r="41" spans="1:8" customFormat="1" ht="18" customHeight="1" thickBot="1" x14ac:dyDescent="0.3"/>
    <row r="42" spans="1:8" ht="17" thickBot="1" x14ac:dyDescent="0.3">
      <c r="A42" s="40" t="str">
        <f>IF(Langue=1,"4. Habitants permanents raccordés selon art 51a OEaux (Hrac)","4. Angeschlossene ständig wohnhafte Einwohner gemäss Art 51a GSchV (Eang)")</f>
        <v>4. Habitants permanents raccordés selon art 51a OEaux (Hrac)</v>
      </c>
      <c r="B42" s="33"/>
      <c r="D42" s="7"/>
      <c r="G42" s="41">
        <f>G14-G19-G37</f>
        <v>32189</v>
      </c>
      <c r="H42" s="7" t="s">
        <v>369</v>
      </c>
    </row>
    <row r="43" spans="1:8" ht="18" customHeight="1" x14ac:dyDescent="0.25"/>
    <row r="44" spans="1:8" ht="18" customHeight="1" x14ac:dyDescent="0.25"/>
    <row r="45" spans="1:8" ht="18" customHeight="1" x14ac:dyDescent="0.25"/>
    <row r="46" spans="1:8" ht="18" customHeight="1" x14ac:dyDescent="0.25"/>
    <row r="47" spans="1:8" ht="18" customHeight="1" x14ac:dyDescent="0.25"/>
    <row r="48" spans="1: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</sheetData>
  <mergeCells count="20">
    <mergeCell ref="C22:D22"/>
    <mergeCell ref="A7:C7"/>
    <mergeCell ref="D7:G7"/>
    <mergeCell ref="A8:D8"/>
    <mergeCell ref="E8:G8"/>
    <mergeCell ref="E9:G9"/>
    <mergeCell ref="A23:A28"/>
    <mergeCell ref="C23:D23"/>
    <mergeCell ref="C24:D24"/>
    <mergeCell ref="C25:D25"/>
    <mergeCell ref="C26:D26"/>
    <mergeCell ref="C27:D27"/>
    <mergeCell ref="C28:D28"/>
    <mergeCell ref="A29:A34"/>
    <mergeCell ref="C29:D29"/>
    <mergeCell ref="C30:D30"/>
    <mergeCell ref="C31:D31"/>
    <mergeCell ref="C32:D32"/>
    <mergeCell ref="C33:D33"/>
    <mergeCell ref="C34:D34"/>
  </mergeCells>
  <conditionalFormatting sqref="C40">
    <cfRule type="containsText" dxfId="13" priority="1" operator="containsText" text="OK">
      <formula>NOT(ISERROR(SEARCH("OK",C40)))</formula>
    </cfRule>
  </conditionalFormatting>
  <conditionalFormatting sqref="E29:E34">
    <cfRule type="containsText" dxfId="12" priority="2" operator="containsText" text="freiwillig">
      <formula>NOT(ISERROR(SEARCH("freiwillig",E29)))</formula>
    </cfRule>
    <cfRule type="containsText" dxfId="11" priority="6" operator="containsText" text="facultatif">
      <formula>NOT(ISERROR(SEARCH("facultatif",E29)))</formula>
    </cfRule>
  </conditionalFormatting>
  <conditionalFormatting sqref="E30:E34">
    <cfRule type="containsText" dxfId="10" priority="4" operator="containsText" text="facultatif">
      <formula>NOT(ISERROR(SEARCH("facultatif",E30)))</formula>
    </cfRule>
    <cfRule type="containsText" dxfId="9" priority="5" operator="containsText" text="Langue">
      <formula>NOT(ISERROR(SEARCH("Langue",E30)))</formula>
    </cfRule>
  </conditionalFormatting>
  <conditionalFormatting sqref="G17:G18">
    <cfRule type="cellIs" dxfId="8" priority="11" stopIfTrue="1" operator="greaterThan">
      <formula>#REF!</formula>
    </cfRule>
  </conditionalFormatting>
  <conditionalFormatting sqref="G23:G34">
    <cfRule type="cellIs" dxfId="7" priority="7" stopIfTrue="1" operator="greaterThan">
      <formula>#REF!</formula>
    </cfRule>
  </conditionalFormatting>
  <pageMargins left="0.78740157480314965" right="0.59055118110236227" top="0.6692913385826772" bottom="0.47244094488188981" header="0.51181102362204722" footer="0.27559055118110237"/>
  <pageSetup paperSize="9" scale="81" orientation="portrait" r:id="rId1"/>
  <headerFooter alignWithMargins="0">
    <oddFooter>&amp;L&amp;8&amp;Z&amp;F&amp;R&amp;8SPE  PM, DO 11.01.16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Drop Down 1">
              <controlPr locked="0" defaultSize="0" autoLine="0" autoPict="0">
                <anchor moveWithCells="1">
                  <from>
                    <xdr:col>6</xdr:col>
                    <xdr:colOff>88900</xdr:colOff>
                    <xdr:row>2</xdr:row>
                    <xdr:rowOff>31750</xdr:rowOff>
                  </from>
                  <to>
                    <xdr:col>6</xdr:col>
                    <xdr:colOff>717550</xdr:colOff>
                    <xdr:row>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5" name="Drop Down 6">
              <controlPr defaultSize="0" autoLine="0" autoPict="0">
                <anchor moveWithCells="1">
                  <from>
                    <xdr:col>2</xdr:col>
                    <xdr:colOff>31750</xdr:colOff>
                    <xdr:row>26</xdr:row>
                    <xdr:rowOff>38100</xdr:rowOff>
                  </from>
                  <to>
                    <xdr:col>3</xdr:col>
                    <xdr:colOff>984250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6" name="Drop Down 7">
              <controlPr defaultSize="0" autoLine="0" autoPict="0">
                <anchor moveWithCells="1">
                  <from>
                    <xdr:col>2</xdr:col>
                    <xdr:colOff>31750</xdr:colOff>
                    <xdr:row>27</xdr:row>
                    <xdr:rowOff>38100</xdr:rowOff>
                  </from>
                  <to>
                    <xdr:col>3</xdr:col>
                    <xdr:colOff>984250</xdr:colOff>
                    <xdr:row>27</xdr:row>
                    <xdr:rowOff>260350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'N°Commune, Gemeindenr'!$A$4:$A$139</xm:f>
          </x14:formula1>
          <xm:sqref>D7:G7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2"/>
  <sheetViews>
    <sheetView topLeftCell="A13" zoomScale="85" zoomScaleNormal="85" zoomScaleSheetLayoutView="85" workbookViewId="0">
      <selection activeCell="J22" sqref="J22"/>
    </sheetView>
  </sheetViews>
  <sheetFormatPr baseColWidth="10" defaultColWidth="11.453125" defaultRowHeight="12.5" x14ac:dyDescent="0.25"/>
  <cols>
    <col min="1" max="1" width="15.453125" style="2" customWidth="1"/>
    <col min="2" max="2" width="4.81640625" style="2" customWidth="1"/>
    <col min="3" max="3" width="14.54296875" style="2" customWidth="1"/>
    <col min="4" max="4" width="16.81640625" style="2" customWidth="1"/>
    <col min="5" max="5" width="14.54296875" style="3" customWidth="1"/>
    <col min="6" max="6" width="18.1796875" style="3" customWidth="1"/>
    <col min="7" max="7" width="11.453125" style="2"/>
    <col min="8" max="8" width="12" style="2" bestFit="1" customWidth="1"/>
    <col min="9" max="9" width="15.54296875" style="2" bestFit="1" customWidth="1"/>
    <col min="10" max="10" width="11.453125" style="2"/>
    <col min="11" max="11" width="15.453125" style="2" customWidth="1"/>
    <col min="12" max="13" width="11.453125" style="2"/>
    <col min="14" max="14" width="10.54296875" style="2" customWidth="1"/>
    <col min="15" max="16" width="11.453125" style="2" hidden="1" customWidth="1"/>
    <col min="17" max="17" width="11.453125" style="2" customWidth="1"/>
    <col min="18" max="16384" width="11.453125" style="2"/>
  </cols>
  <sheetData>
    <row r="1" spans="1:17" ht="94.5" customHeight="1" x14ac:dyDescent="0.25"/>
    <row r="3" spans="1:17" ht="19.5" customHeight="1" x14ac:dyDescent="0.25">
      <c r="F3" s="26" t="s">
        <v>0</v>
      </c>
      <c r="G3" s="27"/>
      <c r="O3" s="11" t="s">
        <v>2</v>
      </c>
      <c r="P3" s="11">
        <v>2</v>
      </c>
    </row>
    <row r="4" spans="1:17" x14ac:dyDescent="0.25">
      <c r="O4" s="11" t="s">
        <v>1</v>
      </c>
      <c r="P4" s="11"/>
    </row>
    <row r="5" spans="1:17" ht="25" customHeight="1" x14ac:dyDescent="0.25">
      <c r="A5" s="1" t="str">
        <f>IF(Langue=1,"Déclaration des habitants raccordés selon art 51a OEaux","Meldung der angeschlossenen Einwohner gemäss Art 51a GSchV")</f>
        <v>Meldung der angeschlossenen Einwohner gemäss Art 51a GSchV</v>
      </c>
      <c r="B5" s="1"/>
    </row>
    <row r="6" spans="1:17" ht="25" customHeight="1" x14ac:dyDescent="0.25">
      <c r="A6" s="1"/>
      <c r="B6" s="1"/>
    </row>
    <row r="7" spans="1:17" ht="25" customHeight="1" x14ac:dyDescent="0.25">
      <c r="A7" s="73" t="str">
        <f>IF(Langue=1,"Nom de la commune:","Name der Gemeinde:")</f>
        <v>Name der Gemeinde:</v>
      </c>
      <c r="B7" s="73"/>
      <c r="C7" s="74"/>
      <c r="D7" s="75" t="s">
        <v>361</v>
      </c>
      <c r="E7" s="76"/>
      <c r="F7" s="76"/>
      <c r="G7" s="77"/>
    </row>
    <row r="8" spans="1:17" ht="25" customHeight="1" x14ac:dyDescent="0.25">
      <c r="A8" s="73" t="str">
        <f>IF(Langue=1,"Numéro de la commune:","Gemeindenummer:")</f>
        <v>Gemeindenummer:</v>
      </c>
      <c r="B8" s="73"/>
      <c r="C8" s="73"/>
      <c r="D8" s="73"/>
      <c r="E8" s="78">
        <v>1234</v>
      </c>
      <c r="F8" s="79"/>
      <c r="G8" s="80"/>
    </row>
    <row r="9" spans="1:17" ht="25" customHeight="1" x14ac:dyDescent="0.25">
      <c r="D9" s="5" t="str">
        <f>IF(Langue=1,"Etat au:","Stand vom:")</f>
        <v>Stand vom:</v>
      </c>
      <c r="E9" s="70" t="s">
        <v>357</v>
      </c>
      <c r="F9" s="71"/>
      <c r="G9" s="72"/>
    </row>
    <row r="11" spans="1:17" ht="17.5" x14ac:dyDescent="0.25">
      <c r="A11" s="25" t="str">
        <f>IF(Langue=1,"Ne remplir que les champs en jaune","Nur die gelben Felder ausfüllen.")</f>
        <v>Nur die gelben Felder ausfüllen.</v>
      </c>
      <c r="B11" s="25"/>
      <c r="C11" s="15"/>
      <c r="D11" s="15"/>
      <c r="M11" s="7"/>
    </row>
    <row r="12" spans="1:17" ht="23.15" customHeight="1" x14ac:dyDescent="0.25">
      <c r="E12" s="6"/>
      <c r="F12" s="8"/>
      <c r="G12" s="8"/>
      <c r="Q12" s="12"/>
    </row>
    <row r="13" spans="1:17" ht="23.15" customHeight="1" x14ac:dyDescent="0.25">
      <c r="E13" s="6"/>
      <c r="F13" s="8"/>
      <c r="G13" s="18" t="str">
        <f>IF(Langue=1,"(Nb hab.)","(Anz. Einw.)")</f>
        <v>(Anz. Einw.)</v>
      </c>
      <c r="Q13" s="12"/>
    </row>
    <row r="14" spans="1:17" ht="16.5" x14ac:dyDescent="0.25">
      <c r="A14" s="33" t="str">
        <f>IF(Langue=1,"1. Population résidante permanente au 1er janvier","1. Ständige Wohnbevölkerung per 1. Januar")</f>
        <v>1. Ständige Wohnbevölkerung per 1. Januar</v>
      </c>
      <c r="B14" s="33"/>
      <c r="G14" s="19">
        <v>13352</v>
      </c>
      <c r="H14" s="7" t="s">
        <v>361</v>
      </c>
    </row>
    <row r="15" spans="1:17" ht="18" x14ac:dyDescent="0.25">
      <c r="A15" s="4"/>
      <c r="B15" s="4"/>
    </row>
    <row r="16" spans="1:17" ht="16.5" x14ac:dyDescent="0.25">
      <c r="A16" s="33" t="str">
        <f>IF(Langue=1,"2. Habitants permanents non raccordés","2. Nicht angeschlossene ständig wohnhafte Einwohner")</f>
        <v>2. Nicht angeschlossene ständig wohnhafte Einwohner</v>
      </c>
      <c r="B16" s="33"/>
    </row>
    <row r="17" spans="1:17" ht="18" x14ac:dyDescent="0.25">
      <c r="A17" s="4"/>
      <c r="B17" s="4"/>
      <c r="F17" s="20" t="str">
        <f>IF(Langue=1,"Avec assainissement individuel ","Mit individueller Abwasserreinigung ")</f>
        <v xml:space="preserve">Mit individueller Abwasserreinigung </v>
      </c>
      <c r="G17" s="19">
        <v>10</v>
      </c>
    </row>
    <row r="18" spans="1:17" ht="18.5" thickBot="1" x14ac:dyDescent="0.3">
      <c r="A18" s="4"/>
      <c r="B18" s="4"/>
      <c r="F18" s="20" t="str">
        <f>IF(Langue=1,"Sans assainissement individuel ","Ohne individuelle Abwasserreinigung ")</f>
        <v xml:space="preserve">Ohne individuelle Abwasserreinigung </v>
      </c>
      <c r="G18" s="44">
        <v>2</v>
      </c>
    </row>
    <row r="19" spans="1:17" ht="18" x14ac:dyDescent="0.25">
      <c r="A19" s="4"/>
      <c r="B19" s="4"/>
      <c r="F19" s="20" t="str">
        <f>"Total " &amp;A16</f>
        <v>Total 2. Nicht angeschlossene ständig wohnhafte Einwohner</v>
      </c>
      <c r="G19" s="43">
        <f>SUM(G17:G18)</f>
        <v>12</v>
      </c>
      <c r="H19" s="7" t="s">
        <v>362</v>
      </c>
    </row>
    <row r="20" spans="1:17" ht="18" x14ac:dyDescent="0.25">
      <c r="A20" s="4"/>
      <c r="B20" s="4"/>
      <c r="F20" s="20"/>
      <c r="Q20" s="32"/>
    </row>
    <row r="21" spans="1:17" ht="16.5" x14ac:dyDescent="0.25">
      <c r="A21" s="33" t="str">
        <f>IF(Langue=1,"3. Habitants permanents raccordés à des STEP","3. An ARA angeschlossene ständig wohnhafte Einwohner")</f>
        <v>3. An ARA angeschlossene ständig wohnhafte Einwohner</v>
      </c>
      <c r="B21" s="33"/>
      <c r="D21" s="9"/>
      <c r="E21" s="8"/>
      <c r="F21" s="8"/>
      <c r="G21" s="23">
        <f>G14-G19</f>
        <v>13340</v>
      </c>
      <c r="H21" s="7" t="s">
        <v>363</v>
      </c>
    </row>
    <row r="22" spans="1:17" ht="18" customHeight="1" x14ac:dyDescent="0.25">
      <c r="B22" s="22" t="s">
        <v>358</v>
      </c>
      <c r="C22" s="68" t="str">
        <f>IF(Langue=1,"Nom de la STEP","ARA Name")</f>
        <v>ARA Name</v>
      </c>
      <c r="D22" s="68"/>
      <c r="E22" s="21" t="str">
        <f>IF(Langue=1,"No de STEP","ARA-Nr")</f>
        <v>ARA-Nr</v>
      </c>
      <c r="F22" s="21" t="str">
        <f>IF(Langue=1,"Capacité (EH)","Ausbaugrösse (EW)")</f>
        <v>Ausbaugrösse (EW)</v>
      </c>
      <c r="G22"/>
    </row>
    <row r="23" spans="1:17" ht="21.65" customHeight="1" x14ac:dyDescent="0.25">
      <c r="A23" s="81" t="str">
        <f>IF(Langue=1,"STEP déjà recensés par le SPE","ARA schon bei der DUS erfasst")</f>
        <v>ARA schon bei der DUS erfasst</v>
      </c>
      <c r="B23" s="38">
        <v>1</v>
      </c>
      <c r="C23" s="69" t="s">
        <v>371</v>
      </c>
      <c r="D23" s="69"/>
      <c r="E23" s="18"/>
      <c r="F23" s="37">
        <v>10000</v>
      </c>
      <c r="G23" s="19">
        <v>8619</v>
      </c>
    </row>
    <row r="24" spans="1:17" ht="21.65" customHeight="1" x14ac:dyDescent="0.25">
      <c r="A24" s="82"/>
      <c r="B24" s="38">
        <v>2</v>
      </c>
      <c r="C24" s="86" t="s">
        <v>372</v>
      </c>
      <c r="D24" s="87"/>
      <c r="E24" s="18"/>
      <c r="F24" s="37">
        <v>8000</v>
      </c>
      <c r="G24" s="19">
        <v>4641</v>
      </c>
    </row>
    <row r="25" spans="1:17" ht="21.65" customHeight="1" x14ac:dyDescent="0.25">
      <c r="A25" s="82"/>
      <c r="B25" s="38">
        <v>3</v>
      </c>
      <c r="C25" s="69" t="s">
        <v>373</v>
      </c>
      <c r="D25" s="69"/>
      <c r="E25" s="18"/>
      <c r="F25" s="37">
        <v>90</v>
      </c>
      <c r="G25" s="19">
        <v>55</v>
      </c>
    </row>
    <row r="26" spans="1:17" ht="21.65" customHeight="1" x14ac:dyDescent="0.25">
      <c r="A26" s="82"/>
      <c r="B26" s="38">
        <v>4</v>
      </c>
      <c r="C26" s="69" t="str">
        <f>INDEX('Liste STEP'!$A$7:$E$85,'Liste STEP'!L4,1)</f>
        <v>-</v>
      </c>
      <c r="D26" s="69"/>
      <c r="E26" s="18">
        <f>'Liste STEP'!M4</f>
        <v>0</v>
      </c>
      <c r="F26" s="37">
        <f>'Liste STEP'!N4</f>
        <v>0</v>
      </c>
      <c r="G26" s="19"/>
    </row>
    <row r="27" spans="1:17" ht="21.65" customHeight="1" x14ac:dyDescent="0.25">
      <c r="A27" s="82"/>
      <c r="B27" s="38">
        <v>5</v>
      </c>
      <c r="C27" s="69" t="str">
        <f>INDEX('Liste STEP'!$A$7:$E$85,'Liste STEP'!L5,1)</f>
        <v>-</v>
      </c>
      <c r="D27" s="69"/>
      <c r="E27" s="18">
        <f>'Liste STEP'!M5</f>
        <v>0</v>
      </c>
      <c r="F27" s="37">
        <f>'Liste STEP'!N5</f>
        <v>0</v>
      </c>
      <c r="G27" s="19"/>
    </row>
    <row r="28" spans="1:17" ht="21.65" customHeight="1" x14ac:dyDescent="0.25">
      <c r="A28" s="83"/>
      <c r="B28" s="39">
        <v>6</v>
      </c>
      <c r="C28" s="84" t="str">
        <f>INDEX('Liste STEP'!$A$7:$E$85,'Liste STEP'!L6,1)</f>
        <v>-</v>
      </c>
      <c r="D28" s="85"/>
      <c r="E28" s="18">
        <f>'Liste STEP'!M6</f>
        <v>0</v>
      </c>
      <c r="F28" s="37">
        <f>'Liste STEP'!N6</f>
        <v>0</v>
      </c>
      <c r="G28" s="19"/>
    </row>
    <row r="29" spans="1:17" ht="21.65" customHeight="1" x14ac:dyDescent="0.25">
      <c r="A29" s="81" t="str">
        <f>IF(Langue=1,"Nouvelles petites STEP, à déclarer","Neue kleine ARA, muss angemeldet werden")</f>
        <v>Neue kleine ARA, muss angemeldet werden</v>
      </c>
      <c r="B29" s="2">
        <v>7</v>
      </c>
      <c r="C29" s="69" t="s">
        <v>374</v>
      </c>
      <c r="D29" s="69"/>
      <c r="E29" s="47" t="str">
        <f t="shared" ref="E29:E34" si="0">IF(Langue=1,"facultatif","fakultativ")</f>
        <v>fakultativ</v>
      </c>
      <c r="F29" s="36">
        <v>50</v>
      </c>
      <c r="G29" s="19">
        <v>25</v>
      </c>
    </row>
    <row r="30" spans="1:17" ht="21.65" customHeight="1" x14ac:dyDescent="0.25">
      <c r="A30" s="82"/>
      <c r="B30" s="2">
        <v>8</v>
      </c>
      <c r="C30" s="69"/>
      <c r="D30" s="69"/>
      <c r="E30" s="47" t="str">
        <f t="shared" si="0"/>
        <v>fakultativ</v>
      </c>
      <c r="F30" s="36"/>
      <c r="G30" s="19"/>
    </row>
    <row r="31" spans="1:17" ht="21.65" customHeight="1" x14ac:dyDescent="0.25">
      <c r="A31" s="82"/>
      <c r="B31" s="2">
        <v>9</v>
      </c>
      <c r="C31" s="69"/>
      <c r="D31" s="69"/>
      <c r="E31" s="47" t="str">
        <f t="shared" si="0"/>
        <v>fakultativ</v>
      </c>
      <c r="F31" s="36"/>
      <c r="G31" s="19"/>
    </row>
    <row r="32" spans="1:17" ht="21.65" customHeight="1" x14ac:dyDescent="0.25">
      <c r="A32" s="82"/>
      <c r="B32" s="2">
        <v>10</v>
      </c>
      <c r="C32" s="69"/>
      <c r="D32" s="69"/>
      <c r="E32" s="47" t="str">
        <f t="shared" si="0"/>
        <v>fakultativ</v>
      </c>
      <c r="F32" s="36"/>
      <c r="G32" s="19"/>
    </row>
    <row r="33" spans="1:8" ht="21.65" customHeight="1" x14ac:dyDescent="0.25">
      <c r="A33" s="82"/>
      <c r="B33" s="2">
        <v>11</v>
      </c>
      <c r="C33" s="69"/>
      <c r="D33" s="69"/>
      <c r="E33" s="47" t="str">
        <f t="shared" si="0"/>
        <v>fakultativ</v>
      </c>
      <c r="F33" s="36"/>
      <c r="G33" s="19"/>
    </row>
    <row r="34" spans="1:8" ht="21.65" customHeight="1" x14ac:dyDescent="0.25">
      <c r="A34" s="82"/>
      <c r="B34" s="2">
        <v>12</v>
      </c>
      <c r="C34" s="69"/>
      <c r="D34" s="69"/>
      <c r="E34" s="47" t="str">
        <f t="shared" si="0"/>
        <v>fakultativ</v>
      </c>
      <c r="F34" s="36"/>
      <c r="G34" s="19"/>
    </row>
    <row r="35" spans="1:8" ht="21.65" customHeight="1" x14ac:dyDescent="0.25">
      <c r="A35" s="34"/>
      <c r="E35" s="2"/>
      <c r="F35" s="2"/>
    </row>
    <row r="36" spans="1:8" ht="18" customHeight="1" x14ac:dyDescent="0.25">
      <c r="F36" s="35" t="str">
        <f>IF(Langue=1,"3.1 Somme habitants permanents raccordés à STEP ≥ 200 EH,DIM","3.1 Summe der an ARA ≥ 200 EW,DIM angeschlossene ständig wohnhafte Einwohner ")</f>
        <v xml:space="preserve">3.1 Summe der an ARA ≥ 200 EW,DIM angeschlossene ständig wohnhafte Einwohner </v>
      </c>
      <c r="G36" s="24">
        <f>SUMIF(F23:F34,"&gt;=200",G23:G34)</f>
        <v>13260</v>
      </c>
      <c r="H36" s="7" t="s">
        <v>364</v>
      </c>
    </row>
    <row r="37" spans="1:8" ht="17" thickBot="1" x14ac:dyDescent="0.3">
      <c r="A37" s="33"/>
      <c r="B37" s="33"/>
      <c r="D37" s="9"/>
      <c r="E37" s="8"/>
      <c r="F37" s="35" t="str">
        <f>IF(Langue=1,"3.1 Somme habitants permanents raccordés à STEP &lt; 200 EH,DIM","3.1 Summe der an ARA &lt; 200 EW,DIM angeschlossene ständig wohnhafte Einwohner ")</f>
        <v xml:space="preserve">3.1 Summe der an ARA &lt; 200 EW,DIM angeschlossene ständig wohnhafte Einwohner </v>
      </c>
      <c r="G37" s="46">
        <f>SUMIF(F23:F34,"&lt;200",G23:G34)</f>
        <v>80</v>
      </c>
      <c r="H37" s="7" t="s">
        <v>365</v>
      </c>
    </row>
    <row r="38" spans="1:8" ht="18" customHeight="1" x14ac:dyDescent="0.25">
      <c r="D38" s="7"/>
      <c r="F38" s="20" t="str">
        <f>"Total " &amp;A21</f>
        <v>Total 3. An ARA angeschlossene ständig wohnhafte Einwohner</v>
      </c>
      <c r="G38" s="45">
        <f>G36+G37</f>
        <v>13340</v>
      </c>
      <c r="H38" s="7" t="s">
        <v>366</v>
      </c>
    </row>
    <row r="39" spans="1:8" ht="18" customHeight="1" x14ac:dyDescent="0.25">
      <c r="D39" s="7"/>
      <c r="F39" s="20"/>
      <c r="G39" s="42"/>
    </row>
    <row r="40" spans="1:8" ht="18" customHeight="1" x14ac:dyDescent="0.25">
      <c r="A40" s="20" t="str">
        <f>IF(Langue=1,"Vérification:","Kontrolle:")</f>
        <v>Kontrolle:</v>
      </c>
      <c r="B40" s="20"/>
      <c r="C40" s="30" t="str">
        <f>IF(G21&lt;&gt;G38,IF(Langue=1,"Erreur ! La cellule F ne correspond pas à la cellule C","Die Zelle F entspricht nicht der Zelle C !"),"OK")</f>
        <v>OK</v>
      </c>
      <c r="D40" s="7"/>
      <c r="F40" s="20"/>
      <c r="G40" s="42"/>
    </row>
    <row r="41" spans="1:8" customFormat="1" ht="18" customHeight="1" thickBot="1" x14ac:dyDescent="0.3"/>
    <row r="42" spans="1:8" ht="17" thickBot="1" x14ac:dyDescent="0.3">
      <c r="A42" s="40" t="str">
        <f>IF(Langue=1,"4. Habitants permanents raccordés selon art 51a OEaux (Hrac)","4. Angeschlossene ständig wohnhafte Einwohner gemäss Art 51a GSchV (Eang)")</f>
        <v>4. Angeschlossene ständig wohnhafte Einwohner gemäss Art 51a GSchV (Eang)</v>
      </c>
      <c r="B42" s="33"/>
      <c r="D42" s="7"/>
      <c r="G42" s="41">
        <f>G14-G19-G37</f>
        <v>13260</v>
      </c>
      <c r="H42" s="7" t="s">
        <v>369</v>
      </c>
    </row>
    <row r="43" spans="1:8" ht="18" customHeight="1" x14ac:dyDescent="0.25"/>
    <row r="44" spans="1:8" ht="18" customHeight="1" x14ac:dyDescent="0.25"/>
    <row r="45" spans="1:8" ht="18" customHeight="1" x14ac:dyDescent="0.25"/>
    <row r="46" spans="1:8" ht="18" customHeight="1" x14ac:dyDescent="0.25"/>
    <row r="47" spans="1:8" ht="18" customHeight="1" x14ac:dyDescent="0.25"/>
    <row r="48" spans="1: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</sheetData>
  <mergeCells count="20">
    <mergeCell ref="C22:D22"/>
    <mergeCell ref="A7:C7"/>
    <mergeCell ref="D7:G7"/>
    <mergeCell ref="A8:D8"/>
    <mergeCell ref="E8:G8"/>
    <mergeCell ref="E9:G9"/>
    <mergeCell ref="A23:A28"/>
    <mergeCell ref="C23:D23"/>
    <mergeCell ref="C24:D24"/>
    <mergeCell ref="C25:D25"/>
    <mergeCell ref="C26:D26"/>
    <mergeCell ref="C27:D27"/>
    <mergeCell ref="C28:D28"/>
    <mergeCell ref="A29:A34"/>
    <mergeCell ref="C29:D29"/>
    <mergeCell ref="C30:D30"/>
    <mergeCell ref="C31:D31"/>
    <mergeCell ref="C32:D32"/>
    <mergeCell ref="C33:D33"/>
    <mergeCell ref="C34:D34"/>
  </mergeCells>
  <conditionalFormatting sqref="C40">
    <cfRule type="containsText" dxfId="6" priority="2" operator="containsText" text="OK">
      <formula>NOT(ISERROR(SEARCH("OK",C40)))</formula>
    </cfRule>
  </conditionalFormatting>
  <conditionalFormatting sqref="E29:E34">
    <cfRule type="containsText" dxfId="5" priority="1" operator="containsText" text="freiwillig">
      <formula>NOT(ISERROR(SEARCH("freiwillig",E29)))</formula>
    </cfRule>
    <cfRule type="containsText" dxfId="4" priority="5" operator="containsText" text="facultatif">
      <formula>NOT(ISERROR(SEARCH("facultatif",E29)))</formula>
    </cfRule>
  </conditionalFormatting>
  <conditionalFormatting sqref="E30:E34">
    <cfRule type="containsText" dxfId="3" priority="3" operator="containsText" text="facultatif">
      <formula>NOT(ISERROR(SEARCH("facultatif",E30)))</formula>
    </cfRule>
    <cfRule type="containsText" dxfId="2" priority="4" operator="containsText" text="Langue">
      <formula>NOT(ISERROR(SEARCH("Langue",E30)))</formula>
    </cfRule>
  </conditionalFormatting>
  <conditionalFormatting sqref="G17:G18">
    <cfRule type="cellIs" dxfId="1" priority="10" stopIfTrue="1" operator="greaterThan">
      <formula>#REF!</formula>
    </cfRule>
  </conditionalFormatting>
  <conditionalFormatting sqref="G23:G34">
    <cfRule type="cellIs" dxfId="0" priority="6" stopIfTrue="1" operator="greaterThan">
      <formula>#REF!</formula>
    </cfRule>
  </conditionalFormatting>
  <pageMargins left="0.78740157480314965" right="0.59055118110236227" top="0.6692913385826772" bottom="0.47244094488188981" header="0.51181102362204722" footer="0.27559055118110237"/>
  <pageSetup paperSize="9" scale="81" orientation="portrait" r:id="rId1"/>
  <headerFooter alignWithMargins="0">
    <oddFooter>&amp;L&amp;8&amp;Z&amp;F&amp;R&amp;8SPE  PM, DO 11.01.16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Drop Down 1">
              <controlPr locked="0" defaultSize="0" autoLine="0" autoPict="0">
                <anchor moveWithCells="1">
                  <from>
                    <xdr:col>6</xdr:col>
                    <xdr:colOff>88900</xdr:colOff>
                    <xdr:row>2</xdr:row>
                    <xdr:rowOff>31750</xdr:rowOff>
                  </from>
                  <to>
                    <xdr:col>6</xdr:col>
                    <xdr:colOff>717550</xdr:colOff>
                    <xdr:row>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5" name="Drop Down 5">
              <controlPr defaultSize="0" autoLine="0" autoPict="0">
                <anchor moveWithCells="1">
                  <from>
                    <xdr:col>2</xdr:col>
                    <xdr:colOff>31750</xdr:colOff>
                    <xdr:row>25</xdr:row>
                    <xdr:rowOff>38100</xdr:rowOff>
                  </from>
                  <to>
                    <xdr:col>3</xdr:col>
                    <xdr:colOff>984250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6" name="Drop Down 6">
              <controlPr defaultSize="0" autoLine="0" autoPict="0">
                <anchor moveWithCells="1">
                  <from>
                    <xdr:col>2</xdr:col>
                    <xdr:colOff>31750</xdr:colOff>
                    <xdr:row>26</xdr:row>
                    <xdr:rowOff>38100</xdr:rowOff>
                  </from>
                  <to>
                    <xdr:col>3</xdr:col>
                    <xdr:colOff>984250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7" name="Drop Down 7">
              <controlPr defaultSize="0" autoLine="0" autoPict="0">
                <anchor moveWithCells="1">
                  <from>
                    <xdr:col>2</xdr:col>
                    <xdr:colOff>31750</xdr:colOff>
                    <xdr:row>27</xdr:row>
                    <xdr:rowOff>38100</xdr:rowOff>
                  </from>
                  <to>
                    <xdr:col>3</xdr:col>
                    <xdr:colOff>984250</xdr:colOff>
                    <xdr:row>27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Q85"/>
  <sheetViews>
    <sheetView workbookViewId="0">
      <pane ySplit="6" topLeftCell="A7" activePane="bottomLeft" state="frozen"/>
      <selection pane="bottomLeft" activeCell="G21" sqref="G21"/>
    </sheetView>
  </sheetViews>
  <sheetFormatPr baseColWidth="10" defaultColWidth="11.453125" defaultRowHeight="14.5" x14ac:dyDescent="0.35"/>
  <cols>
    <col min="1" max="1" width="27" style="13" bestFit="1" customWidth="1"/>
    <col min="2" max="2" width="7.81640625" style="13" bestFit="1" customWidth="1"/>
    <col min="3" max="3" width="7.54296875" style="13" bestFit="1" customWidth="1"/>
    <col min="4" max="4" width="9.81640625" style="13" customWidth="1"/>
    <col min="5" max="6" width="11.453125" style="13" customWidth="1"/>
    <col min="7" max="7" width="28.54296875" style="13" bestFit="1" customWidth="1"/>
    <col min="8" max="20" width="11.453125" style="13" customWidth="1"/>
    <col min="21" max="16384" width="11.453125" style="13"/>
  </cols>
  <sheetData>
    <row r="1" spans="1:17" x14ac:dyDescent="0.35">
      <c r="A1" s="54" t="s">
        <v>375</v>
      </c>
      <c r="B1" s="55"/>
      <c r="C1" s="55"/>
      <c r="D1" s="55"/>
      <c r="E1" s="55"/>
      <c r="K1" s="28" t="s">
        <v>359</v>
      </c>
      <c r="L1" s="13">
        <v>40</v>
      </c>
      <c r="M1" s="13" t="str">
        <f t="shared" ref="M1:M6" si="0">INDEX($A$7:$C$85,$L1,2)</f>
        <v>6136/00</v>
      </c>
      <c r="N1" s="13">
        <f t="shared" ref="N1:N6" si="1">INDEX($A$7:$C$85,$L1,3)</f>
        <v>64700</v>
      </c>
    </row>
    <row r="2" spans="1:17" x14ac:dyDescent="0.35">
      <c r="A2" s="54" t="s">
        <v>376</v>
      </c>
      <c r="B2" s="55"/>
      <c r="C2" s="55"/>
      <c r="D2" s="55"/>
      <c r="E2" s="55"/>
      <c r="K2" s="28" t="s">
        <v>359</v>
      </c>
      <c r="L2" s="13">
        <v>57</v>
      </c>
      <c r="M2" s="13" t="str">
        <f t="shared" si="0"/>
        <v>6009/00</v>
      </c>
      <c r="N2" s="13">
        <f t="shared" si="1"/>
        <v>65</v>
      </c>
    </row>
    <row r="3" spans="1:17" x14ac:dyDescent="0.35">
      <c r="A3" s="54" t="s">
        <v>377</v>
      </c>
      <c r="B3" s="55"/>
      <c r="C3" s="55"/>
      <c r="D3" s="55"/>
      <c r="E3" s="55"/>
      <c r="K3" s="28" t="s">
        <v>359</v>
      </c>
      <c r="L3" s="13">
        <v>58</v>
      </c>
      <c r="M3" s="13" t="str">
        <f t="shared" si="0"/>
        <v>6009/02</v>
      </c>
      <c r="N3" s="13">
        <f t="shared" si="1"/>
        <v>500</v>
      </c>
    </row>
    <row r="4" spans="1:17" x14ac:dyDescent="0.35">
      <c r="A4" s="56" t="s">
        <v>378</v>
      </c>
      <c r="B4" s="57"/>
      <c r="C4" s="57"/>
      <c r="K4" s="28" t="s">
        <v>359</v>
      </c>
      <c r="L4" s="13">
        <v>1</v>
      </c>
      <c r="M4" s="13">
        <f t="shared" si="0"/>
        <v>0</v>
      </c>
      <c r="N4" s="13">
        <f t="shared" si="1"/>
        <v>0</v>
      </c>
    </row>
    <row r="5" spans="1:17" x14ac:dyDescent="0.35">
      <c r="K5" s="28" t="s">
        <v>359</v>
      </c>
      <c r="L5" s="13">
        <v>1</v>
      </c>
      <c r="M5" s="13">
        <f t="shared" si="0"/>
        <v>0</v>
      </c>
      <c r="N5" s="13">
        <f t="shared" si="1"/>
        <v>0</v>
      </c>
    </row>
    <row r="6" spans="1:17" x14ac:dyDescent="0.35">
      <c r="A6" s="13" t="s">
        <v>354</v>
      </c>
      <c r="B6" s="13" t="s">
        <v>355</v>
      </c>
      <c r="C6" s="13" t="s">
        <v>356</v>
      </c>
      <c r="D6" s="13" t="s">
        <v>352</v>
      </c>
      <c r="E6" s="13" t="s">
        <v>353</v>
      </c>
      <c r="K6" s="28" t="s">
        <v>359</v>
      </c>
      <c r="L6" s="13">
        <v>1</v>
      </c>
      <c r="M6" s="13">
        <f t="shared" si="0"/>
        <v>0</v>
      </c>
      <c r="N6" s="13">
        <f t="shared" si="1"/>
        <v>0</v>
      </c>
    </row>
    <row r="7" spans="1:17" x14ac:dyDescent="0.35">
      <c r="A7" s="29" t="s">
        <v>360</v>
      </c>
      <c r="B7" s="13">
        <v>0</v>
      </c>
      <c r="C7" s="13">
        <v>0</v>
      </c>
      <c r="D7" s="13">
        <v>1</v>
      </c>
      <c r="E7" s="13">
        <v>1</v>
      </c>
      <c r="K7" s="28"/>
      <c r="Q7" s="13" t="s">
        <v>241</v>
      </c>
    </row>
    <row r="8" spans="1:17" x14ac:dyDescent="0.35">
      <c r="A8" s="13" t="s">
        <v>398</v>
      </c>
      <c r="B8" s="13" t="s">
        <v>399</v>
      </c>
      <c r="C8" s="13">
        <v>100</v>
      </c>
      <c r="D8">
        <v>1</v>
      </c>
      <c r="E8">
        <v>1</v>
      </c>
    </row>
    <row r="9" spans="1:17" x14ac:dyDescent="0.35">
      <c r="A9" s="13" t="s">
        <v>241</v>
      </c>
      <c r="B9" s="13" t="s">
        <v>242</v>
      </c>
      <c r="C9" s="13">
        <v>59120</v>
      </c>
      <c r="D9">
        <v>1</v>
      </c>
      <c r="E9">
        <v>1</v>
      </c>
      <c r="Q9" s="13" t="s">
        <v>30</v>
      </c>
    </row>
    <row r="10" spans="1:17" x14ac:dyDescent="0.35">
      <c r="A10" s="13" t="s">
        <v>30</v>
      </c>
      <c r="B10" s="13" t="s">
        <v>243</v>
      </c>
      <c r="C10" s="13">
        <v>450</v>
      </c>
      <c r="D10">
        <v>1</v>
      </c>
      <c r="E10">
        <v>1</v>
      </c>
      <c r="Q10" s="13" t="s">
        <v>244</v>
      </c>
    </row>
    <row r="11" spans="1:17" x14ac:dyDescent="0.35">
      <c r="A11" s="13" t="s">
        <v>244</v>
      </c>
      <c r="B11" s="13" t="s">
        <v>245</v>
      </c>
      <c r="C11" s="13">
        <v>199</v>
      </c>
      <c r="D11">
        <v>1</v>
      </c>
      <c r="E11">
        <v>1</v>
      </c>
      <c r="Q11" s="13" t="s">
        <v>32</v>
      </c>
    </row>
    <row r="12" spans="1:17" x14ac:dyDescent="0.35">
      <c r="A12" s="13" t="s">
        <v>32</v>
      </c>
      <c r="B12" s="13" t="s">
        <v>246</v>
      </c>
      <c r="C12" s="13">
        <v>169</v>
      </c>
      <c r="D12">
        <v>1</v>
      </c>
      <c r="E12">
        <v>1</v>
      </c>
      <c r="Q12" s="13" t="s">
        <v>36</v>
      </c>
    </row>
    <row r="13" spans="1:17" x14ac:dyDescent="0.35">
      <c r="A13" s="13" t="s">
        <v>36</v>
      </c>
      <c r="B13" s="13" t="s">
        <v>247</v>
      </c>
      <c r="C13" s="13">
        <v>0</v>
      </c>
      <c r="D13">
        <v>0</v>
      </c>
      <c r="E13">
        <v>0</v>
      </c>
      <c r="Q13" s="13" t="s">
        <v>248</v>
      </c>
    </row>
    <row r="14" spans="1:17" x14ac:dyDescent="0.35">
      <c r="A14" s="13" t="s">
        <v>248</v>
      </c>
      <c r="B14" s="13" t="s">
        <v>249</v>
      </c>
      <c r="C14" s="13">
        <v>400</v>
      </c>
      <c r="D14">
        <v>1</v>
      </c>
      <c r="E14">
        <v>1</v>
      </c>
      <c r="Q14" s="13" t="s">
        <v>250</v>
      </c>
    </row>
    <row r="15" spans="1:17" x14ac:dyDescent="0.35">
      <c r="A15" s="13" t="s">
        <v>250</v>
      </c>
      <c r="B15" s="13" t="s">
        <v>251</v>
      </c>
      <c r="C15" s="13">
        <v>6000</v>
      </c>
      <c r="D15">
        <v>1</v>
      </c>
      <c r="E15">
        <v>1</v>
      </c>
      <c r="Q15" s="13" t="s">
        <v>252</v>
      </c>
    </row>
    <row r="16" spans="1:17" x14ac:dyDescent="0.35">
      <c r="A16" s="13" t="s">
        <v>252</v>
      </c>
      <c r="B16" s="13" t="s">
        <v>253</v>
      </c>
      <c r="C16" s="13">
        <v>67800</v>
      </c>
      <c r="D16">
        <v>1</v>
      </c>
      <c r="E16">
        <v>1</v>
      </c>
      <c r="Q16" s="13" t="s">
        <v>48</v>
      </c>
    </row>
    <row r="17" spans="1:17" x14ac:dyDescent="0.35">
      <c r="A17" s="13" t="s">
        <v>48</v>
      </c>
      <c r="B17" s="13" t="s">
        <v>255</v>
      </c>
      <c r="C17" s="13">
        <v>5000</v>
      </c>
      <c r="D17">
        <v>1</v>
      </c>
      <c r="E17">
        <v>1</v>
      </c>
      <c r="Q17" s="13" t="s">
        <v>50</v>
      </c>
    </row>
    <row r="18" spans="1:17" x14ac:dyDescent="0.35">
      <c r="A18" s="13" t="s">
        <v>50</v>
      </c>
      <c r="B18" s="13" t="s">
        <v>256</v>
      </c>
      <c r="C18" s="13">
        <v>3750</v>
      </c>
      <c r="D18">
        <v>1</v>
      </c>
      <c r="E18">
        <v>1</v>
      </c>
      <c r="Q18" s="13" t="s">
        <v>257</v>
      </c>
    </row>
    <row r="19" spans="1:17" x14ac:dyDescent="0.35">
      <c r="A19" s="13" t="s">
        <v>257</v>
      </c>
      <c r="B19" s="13" t="s">
        <v>258</v>
      </c>
      <c r="C19" s="13">
        <v>355</v>
      </c>
      <c r="D19">
        <v>1</v>
      </c>
      <c r="E19">
        <v>1</v>
      </c>
      <c r="Q19" s="13" t="s">
        <v>54</v>
      </c>
    </row>
    <row r="20" spans="1:17" x14ac:dyDescent="0.35">
      <c r="A20" s="13" t="s">
        <v>54</v>
      </c>
      <c r="B20" s="13" t="s">
        <v>259</v>
      </c>
      <c r="C20" s="13">
        <v>15000</v>
      </c>
      <c r="D20">
        <v>1</v>
      </c>
      <c r="E20">
        <v>1</v>
      </c>
      <c r="Q20" s="13" t="s">
        <v>260</v>
      </c>
    </row>
    <row r="21" spans="1:17" x14ac:dyDescent="0.35">
      <c r="A21" s="13" t="s">
        <v>260</v>
      </c>
      <c r="B21" s="13" t="s">
        <v>261</v>
      </c>
      <c r="C21" s="13">
        <v>2625</v>
      </c>
      <c r="D21">
        <v>1</v>
      </c>
      <c r="E21">
        <v>1</v>
      </c>
      <c r="Q21" s="13" t="s">
        <v>66</v>
      </c>
    </row>
    <row r="22" spans="1:17" x14ac:dyDescent="0.35">
      <c r="A22" s="13" t="s">
        <v>66</v>
      </c>
      <c r="B22" s="13" t="s">
        <v>262</v>
      </c>
      <c r="C22" s="13">
        <v>400</v>
      </c>
      <c r="D22">
        <v>1</v>
      </c>
      <c r="E22">
        <v>1</v>
      </c>
      <c r="Q22" s="13" t="s">
        <v>68</v>
      </c>
    </row>
    <row r="23" spans="1:17" x14ac:dyDescent="0.35">
      <c r="A23" s="13" t="s">
        <v>68</v>
      </c>
      <c r="B23" s="13" t="s">
        <v>263</v>
      </c>
      <c r="C23" s="13">
        <v>600</v>
      </c>
      <c r="D23">
        <v>1</v>
      </c>
      <c r="E23">
        <v>1</v>
      </c>
      <c r="Q23" s="13" t="s">
        <v>383</v>
      </c>
    </row>
    <row r="24" spans="1:17" x14ac:dyDescent="0.35">
      <c r="A24" s="13" t="s">
        <v>383</v>
      </c>
      <c r="B24" s="13" t="s">
        <v>384</v>
      </c>
      <c r="C24" s="13">
        <v>100</v>
      </c>
      <c r="D24">
        <v>1</v>
      </c>
      <c r="E24">
        <v>1</v>
      </c>
      <c r="H24"/>
      <c r="I24"/>
      <c r="Q24" s="13" t="s">
        <v>74</v>
      </c>
    </row>
    <row r="25" spans="1:17" x14ac:dyDescent="0.35">
      <c r="A25" s="13" t="s">
        <v>74</v>
      </c>
      <c r="B25" s="13" t="s">
        <v>264</v>
      </c>
      <c r="C25" s="13">
        <v>9000</v>
      </c>
      <c r="D25">
        <v>1</v>
      </c>
      <c r="E25">
        <v>1</v>
      </c>
      <c r="Q25" s="13" t="s">
        <v>341</v>
      </c>
    </row>
    <row r="26" spans="1:17" x14ac:dyDescent="0.35">
      <c r="A26" s="13" t="s">
        <v>341</v>
      </c>
      <c r="B26" s="13" t="s">
        <v>265</v>
      </c>
      <c r="C26" s="13">
        <v>84600</v>
      </c>
      <c r="D26">
        <v>1</v>
      </c>
      <c r="E26">
        <v>1</v>
      </c>
      <c r="Q26" s="13" t="s">
        <v>76</v>
      </c>
    </row>
    <row r="27" spans="1:17" x14ac:dyDescent="0.35">
      <c r="A27" s="13" t="s">
        <v>76</v>
      </c>
      <c r="B27" s="13" t="s">
        <v>266</v>
      </c>
      <c r="C27" s="13">
        <v>6000</v>
      </c>
      <c r="D27">
        <v>1</v>
      </c>
      <c r="E27">
        <v>1</v>
      </c>
      <c r="Q27" s="13" t="s">
        <v>78</v>
      </c>
    </row>
    <row r="28" spans="1:17" x14ac:dyDescent="0.35">
      <c r="A28" s="13" t="s">
        <v>78</v>
      </c>
      <c r="B28" s="13" t="s">
        <v>267</v>
      </c>
      <c r="C28" s="13">
        <v>500</v>
      </c>
      <c r="D28">
        <v>0</v>
      </c>
      <c r="E28">
        <v>0</v>
      </c>
      <c r="Q28" s="13" t="s">
        <v>385</v>
      </c>
    </row>
    <row r="29" spans="1:17" x14ac:dyDescent="0.35">
      <c r="A29" s="13" t="s">
        <v>385</v>
      </c>
      <c r="B29" s="13" t="s">
        <v>280</v>
      </c>
      <c r="C29" s="13">
        <v>3000</v>
      </c>
      <c r="D29">
        <v>1</v>
      </c>
      <c r="E29">
        <v>1</v>
      </c>
      <c r="H29"/>
      <c r="I29"/>
      <c r="Q29" s="13" t="s">
        <v>386</v>
      </c>
    </row>
    <row r="30" spans="1:17" x14ac:dyDescent="0.35">
      <c r="A30" s="13" t="s">
        <v>386</v>
      </c>
      <c r="B30" s="13" t="s">
        <v>254</v>
      </c>
      <c r="C30" s="13">
        <v>36167</v>
      </c>
      <c r="D30">
        <v>1</v>
      </c>
      <c r="E30">
        <v>1</v>
      </c>
      <c r="H30"/>
      <c r="I30"/>
      <c r="Q30" s="13" t="s">
        <v>342</v>
      </c>
    </row>
    <row r="31" spans="1:17" x14ac:dyDescent="0.35">
      <c r="A31" s="13" t="s">
        <v>342</v>
      </c>
      <c r="B31" s="13" t="s">
        <v>343</v>
      </c>
      <c r="C31" s="13">
        <v>20</v>
      </c>
      <c r="D31">
        <v>1</v>
      </c>
      <c r="E31">
        <v>1</v>
      </c>
      <c r="H31"/>
      <c r="I31"/>
      <c r="Q31" s="13" t="s">
        <v>268</v>
      </c>
    </row>
    <row r="32" spans="1:17" x14ac:dyDescent="0.35">
      <c r="A32" s="13" t="s">
        <v>268</v>
      </c>
      <c r="B32" s="13" t="s">
        <v>269</v>
      </c>
      <c r="C32" s="13">
        <v>15750</v>
      </c>
      <c r="D32">
        <v>1</v>
      </c>
      <c r="E32">
        <v>1</v>
      </c>
      <c r="Q32" s="13" t="s">
        <v>270</v>
      </c>
    </row>
    <row r="33" spans="1:17" x14ac:dyDescent="0.35">
      <c r="A33" s="13" t="s">
        <v>270</v>
      </c>
      <c r="B33" s="13" t="s">
        <v>271</v>
      </c>
      <c r="C33" s="13">
        <v>1000</v>
      </c>
      <c r="D33">
        <v>1</v>
      </c>
      <c r="E33">
        <v>1</v>
      </c>
      <c r="Q33" s="13" t="s">
        <v>100</v>
      </c>
    </row>
    <row r="34" spans="1:17" x14ac:dyDescent="0.35">
      <c r="A34" s="13" t="s">
        <v>100</v>
      </c>
      <c r="B34" s="13" t="s">
        <v>272</v>
      </c>
      <c r="C34" s="13">
        <v>3334</v>
      </c>
      <c r="D34">
        <v>1</v>
      </c>
      <c r="E34">
        <v>1</v>
      </c>
      <c r="Q34" s="13" t="s">
        <v>273</v>
      </c>
    </row>
    <row r="35" spans="1:17" x14ac:dyDescent="0.35">
      <c r="A35" s="13" t="s">
        <v>273</v>
      </c>
      <c r="B35" s="13" t="s">
        <v>274</v>
      </c>
      <c r="C35" s="13">
        <v>250</v>
      </c>
      <c r="D35">
        <v>1</v>
      </c>
      <c r="E35">
        <v>1</v>
      </c>
      <c r="Q35" s="13" t="s">
        <v>275</v>
      </c>
    </row>
    <row r="36" spans="1:17" x14ac:dyDescent="0.35">
      <c r="A36" s="13" t="s">
        <v>275</v>
      </c>
      <c r="B36" s="13" t="s">
        <v>276</v>
      </c>
      <c r="C36" s="13">
        <v>350</v>
      </c>
      <c r="D36">
        <v>1</v>
      </c>
      <c r="E36">
        <v>1</v>
      </c>
      <c r="Q36" s="13" t="s">
        <v>344</v>
      </c>
    </row>
    <row r="37" spans="1:17" x14ac:dyDescent="0.35">
      <c r="A37" s="13" t="s">
        <v>344</v>
      </c>
      <c r="B37" s="13" t="s">
        <v>345</v>
      </c>
      <c r="C37" s="13">
        <v>80</v>
      </c>
      <c r="D37">
        <v>1</v>
      </c>
      <c r="E37">
        <v>1</v>
      </c>
      <c r="Q37" s="13" t="s">
        <v>102</v>
      </c>
    </row>
    <row r="38" spans="1:17" x14ac:dyDescent="0.35">
      <c r="A38" s="13" t="s">
        <v>102</v>
      </c>
      <c r="B38" s="13" t="s">
        <v>277</v>
      </c>
      <c r="C38" s="13">
        <v>1300</v>
      </c>
      <c r="D38">
        <v>1</v>
      </c>
      <c r="E38">
        <v>1</v>
      </c>
      <c r="Q38" s="13" t="s">
        <v>104</v>
      </c>
    </row>
    <row r="39" spans="1:17" x14ac:dyDescent="0.35">
      <c r="A39" s="13" t="s">
        <v>104</v>
      </c>
      <c r="B39" s="13" t="s">
        <v>278</v>
      </c>
      <c r="C39" s="13">
        <v>563</v>
      </c>
      <c r="D39">
        <v>1</v>
      </c>
      <c r="E39">
        <v>1</v>
      </c>
      <c r="Q39" s="13" t="s">
        <v>106</v>
      </c>
    </row>
    <row r="40" spans="1:17" x14ac:dyDescent="0.35">
      <c r="A40" s="13" t="s">
        <v>106</v>
      </c>
      <c r="B40" s="13" t="s">
        <v>279</v>
      </c>
      <c r="C40" s="13">
        <v>2500</v>
      </c>
      <c r="D40">
        <v>1</v>
      </c>
      <c r="E40">
        <v>1</v>
      </c>
      <c r="Q40" s="66" t="s">
        <v>108</v>
      </c>
    </row>
    <row r="41" spans="1:17" s="66" customFormat="1" x14ac:dyDescent="0.35">
      <c r="A41" s="66" t="s">
        <v>108</v>
      </c>
      <c r="B41" s="66" t="s">
        <v>280</v>
      </c>
      <c r="C41" s="66">
        <v>1000</v>
      </c>
      <c r="D41" s="67">
        <v>0</v>
      </c>
      <c r="E41" s="67">
        <v>0</v>
      </c>
      <c r="Q41" s="13" t="s">
        <v>346</v>
      </c>
    </row>
    <row r="42" spans="1:17" x14ac:dyDescent="0.35">
      <c r="A42" s="13" t="s">
        <v>346</v>
      </c>
      <c r="B42" s="13" t="s">
        <v>347</v>
      </c>
      <c r="C42" s="13">
        <v>10000</v>
      </c>
      <c r="D42">
        <v>1</v>
      </c>
      <c r="E42">
        <v>0</v>
      </c>
      <c r="Q42" s="13" t="s">
        <v>116</v>
      </c>
    </row>
    <row r="43" spans="1:17" x14ac:dyDescent="0.35">
      <c r="A43" s="13" t="s">
        <v>116</v>
      </c>
      <c r="B43" s="13" t="s">
        <v>281</v>
      </c>
      <c r="C43" s="13">
        <v>13750</v>
      </c>
      <c r="D43">
        <v>1</v>
      </c>
      <c r="E43">
        <v>1</v>
      </c>
      <c r="Q43" s="13" t="s">
        <v>282</v>
      </c>
    </row>
    <row r="44" spans="1:17" x14ac:dyDescent="0.35">
      <c r="A44" s="13" t="s">
        <v>282</v>
      </c>
      <c r="B44" s="13" t="s">
        <v>283</v>
      </c>
      <c r="C44" s="13">
        <v>30500</v>
      </c>
      <c r="D44">
        <v>1</v>
      </c>
      <c r="E44">
        <v>1</v>
      </c>
      <c r="Q44" s="13" t="s">
        <v>119</v>
      </c>
    </row>
    <row r="45" spans="1:17" x14ac:dyDescent="0.35">
      <c r="A45" s="13" t="s">
        <v>119</v>
      </c>
      <c r="B45" s="13" t="s">
        <v>284</v>
      </c>
      <c r="C45" s="13">
        <v>7500</v>
      </c>
      <c r="D45">
        <v>1</v>
      </c>
      <c r="E45">
        <v>1</v>
      </c>
      <c r="Q45" s="13" t="s">
        <v>3</v>
      </c>
    </row>
    <row r="46" spans="1:17" x14ac:dyDescent="0.35">
      <c r="A46" s="13" t="s">
        <v>3</v>
      </c>
      <c r="B46" s="13" t="s">
        <v>285</v>
      </c>
      <c r="C46" s="13">
        <v>64700</v>
      </c>
      <c r="D46">
        <v>1</v>
      </c>
      <c r="E46">
        <v>1</v>
      </c>
      <c r="Q46" s="13" t="s">
        <v>286</v>
      </c>
    </row>
    <row r="47" spans="1:17" x14ac:dyDescent="0.35">
      <c r="A47" s="13" t="s">
        <v>286</v>
      </c>
      <c r="B47" s="13" t="s">
        <v>287</v>
      </c>
      <c r="C47" s="13">
        <v>867</v>
      </c>
      <c r="D47">
        <v>1</v>
      </c>
      <c r="E47">
        <v>1</v>
      </c>
      <c r="Q47" s="13" t="s">
        <v>288</v>
      </c>
    </row>
    <row r="48" spans="1:17" x14ac:dyDescent="0.35">
      <c r="A48" s="13" t="s">
        <v>288</v>
      </c>
      <c r="B48" s="13" t="s">
        <v>289</v>
      </c>
      <c r="C48" s="13">
        <v>188</v>
      </c>
      <c r="D48">
        <v>1</v>
      </c>
      <c r="E48">
        <v>1</v>
      </c>
      <c r="Q48" s="13" t="s">
        <v>290</v>
      </c>
    </row>
    <row r="49" spans="1:17" x14ac:dyDescent="0.35">
      <c r="A49" s="13" t="s">
        <v>290</v>
      </c>
      <c r="B49" s="13" t="s">
        <v>291</v>
      </c>
      <c r="C49" s="13">
        <v>360000</v>
      </c>
      <c r="D49">
        <v>1</v>
      </c>
      <c r="E49">
        <v>1</v>
      </c>
      <c r="Q49" s="31" t="s">
        <v>292</v>
      </c>
    </row>
    <row r="50" spans="1:17" x14ac:dyDescent="0.35">
      <c r="A50" s="31" t="s">
        <v>292</v>
      </c>
      <c r="B50" s="13" t="s">
        <v>293</v>
      </c>
      <c r="C50" s="13">
        <v>40500</v>
      </c>
      <c r="D50">
        <v>1</v>
      </c>
      <c r="E50">
        <v>1</v>
      </c>
      <c r="Q50" s="13" t="s">
        <v>294</v>
      </c>
    </row>
    <row r="51" spans="1:17" x14ac:dyDescent="0.35">
      <c r="A51" s="13" t="s">
        <v>294</v>
      </c>
      <c r="B51" s="13" t="s">
        <v>295</v>
      </c>
      <c r="C51" s="13">
        <v>167</v>
      </c>
      <c r="D51">
        <v>1</v>
      </c>
      <c r="E51">
        <v>1</v>
      </c>
      <c r="Q51" s="13" t="s">
        <v>146</v>
      </c>
    </row>
    <row r="52" spans="1:17" x14ac:dyDescent="0.35">
      <c r="A52" s="13" t="s">
        <v>146</v>
      </c>
      <c r="B52" s="13" t="s">
        <v>296</v>
      </c>
      <c r="C52" s="13">
        <v>7700</v>
      </c>
      <c r="D52">
        <v>1</v>
      </c>
      <c r="E52">
        <v>1</v>
      </c>
      <c r="Q52" s="13" t="s">
        <v>297</v>
      </c>
    </row>
    <row r="53" spans="1:17" x14ac:dyDescent="0.35">
      <c r="A53" s="13" t="s">
        <v>297</v>
      </c>
      <c r="B53" s="13" t="s">
        <v>298</v>
      </c>
      <c r="C53" s="13">
        <v>388833</v>
      </c>
      <c r="D53">
        <v>1</v>
      </c>
      <c r="E53">
        <v>1</v>
      </c>
      <c r="Q53" s="13" t="s">
        <v>348</v>
      </c>
    </row>
    <row r="54" spans="1:17" x14ac:dyDescent="0.35">
      <c r="A54" s="13" t="s">
        <v>348</v>
      </c>
      <c r="B54" s="13" t="s">
        <v>349</v>
      </c>
      <c r="C54" s="13">
        <v>60</v>
      </c>
      <c r="D54">
        <v>1</v>
      </c>
      <c r="E54">
        <v>1</v>
      </c>
      <c r="Q54" s="13" t="s">
        <v>152</v>
      </c>
    </row>
    <row r="55" spans="1:17" x14ac:dyDescent="0.35">
      <c r="A55" s="13" t="s">
        <v>152</v>
      </c>
      <c r="B55" s="13" t="s">
        <v>299</v>
      </c>
      <c r="C55" s="13">
        <v>8750</v>
      </c>
      <c r="D55">
        <v>1</v>
      </c>
      <c r="E55">
        <v>1</v>
      </c>
      <c r="Q55" s="13" t="s">
        <v>300</v>
      </c>
    </row>
    <row r="56" spans="1:17" x14ac:dyDescent="0.35">
      <c r="A56" s="13" t="s">
        <v>300</v>
      </c>
      <c r="B56" s="13" t="s">
        <v>301</v>
      </c>
      <c r="C56" s="13">
        <v>27367</v>
      </c>
      <c r="D56">
        <v>1</v>
      </c>
      <c r="E56">
        <v>1</v>
      </c>
      <c r="Q56" s="13" t="s">
        <v>166</v>
      </c>
    </row>
    <row r="57" spans="1:17" x14ac:dyDescent="0.35">
      <c r="A57" s="13" t="s">
        <v>166</v>
      </c>
      <c r="B57" s="13" t="s">
        <v>302</v>
      </c>
      <c r="C57" s="13">
        <v>8483</v>
      </c>
      <c r="D57">
        <v>1</v>
      </c>
      <c r="E57">
        <v>1</v>
      </c>
      <c r="Q57" s="13" t="s">
        <v>174</v>
      </c>
    </row>
    <row r="58" spans="1:17" x14ac:dyDescent="0.35">
      <c r="A58" s="13" t="s">
        <v>174</v>
      </c>
      <c r="B58" s="13" t="s">
        <v>303</v>
      </c>
      <c r="C58" s="13">
        <v>4900</v>
      </c>
      <c r="D58">
        <v>1</v>
      </c>
      <c r="E58">
        <v>1</v>
      </c>
      <c r="Q58" s="13" t="s">
        <v>304</v>
      </c>
    </row>
    <row r="59" spans="1:17" x14ac:dyDescent="0.35">
      <c r="A59" s="13" t="s">
        <v>304</v>
      </c>
      <c r="B59" s="13" t="s">
        <v>305</v>
      </c>
      <c r="C59" s="13">
        <v>27500</v>
      </c>
      <c r="D59">
        <v>1</v>
      </c>
      <c r="E59">
        <v>1</v>
      </c>
      <c r="Q59" s="13" t="s">
        <v>306</v>
      </c>
    </row>
    <row r="60" spans="1:17" x14ac:dyDescent="0.35">
      <c r="A60" s="13" t="s">
        <v>306</v>
      </c>
      <c r="B60" s="13" t="s">
        <v>307</v>
      </c>
      <c r="C60" s="13">
        <v>97500</v>
      </c>
      <c r="D60">
        <v>1</v>
      </c>
      <c r="E60">
        <v>1</v>
      </c>
      <c r="Q60" s="13" t="s">
        <v>379</v>
      </c>
    </row>
    <row r="61" spans="1:17" x14ac:dyDescent="0.35">
      <c r="A61" s="13" t="s">
        <v>379</v>
      </c>
      <c r="B61" s="13" t="s">
        <v>380</v>
      </c>
      <c r="C61" s="13">
        <v>66</v>
      </c>
      <c r="D61">
        <v>1</v>
      </c>
      <c r="E61">
        <v>1</v>
      </c>
      <c r="H61"/>
      <c r="I61"/>
      <c r="Q61" s="13" t="s">
        <v>180</v>
      </c>
    </row>
    <row r="62" spans="1:17" x14ac:dyDescent="0.35">
      <c r="A62" s="13" t="s">
        <v>180</v>
      </c>
      <c r="B62" s="13" t="s">
        <v>308</v>
      </c>
      <c r="C62" s="13">
        <v>450</v>
      </c>
      <c r="D62">
        <v>1</v>
      </c>
      <c r="E62">
        <v>1</v>
      </c>
      <c r="Q62" s="13" t="s">
        <v>309</v>
      </c>
    </row>
    <row r="63" spans="1:17" x14ac:dyDescent="0.35">
      <c r="A63" s="13" t="s">
        <v>309</v>
      </c>
      <c r="B63" s="13" t="s">
        <v>310</v>
      </c>
      <c r="C63" s="13">
        <v>65</v>
      </c>
      <c r="D63">
        <v>1</v>
      </c>
      <c r="E63">
        <v>1</v>
      </c>
      <c r="Q63" s="13" t="s">
        <v>381</v>
      </c>
    </row>
    <row r="64" spans="1:17" x14ac:dyDescent="0.35">
      <c r="A64" s="13" t="s">
        <v>381</v>
      </c>
      <c r="B64" s="13" t="s">
        <v>382</v>
      </c>
      <c r="C64" s="13">
        <v>500</v>
      </c>
      <c r="D64">
        <v>1</v>
      </c>
      <c r="E64">
        <v>1</v>
      </c>
      <c r="H64"/>
      <c r="I64"/>
      <c r="Q64" s="31" t="s">
        <v>311</v>
      </c>
    </row>
    <row r="65" spans="1:17" x14ac:dyDescent="0.35">
      <c r="A65" s="31" t="s">
        <v>311</v>
      </c>
      <c r="B65" s="13" t="s">
        <v>312</v>
      </c>
      <c r="C65" s="13">
        <v>50500</v>
      </c>
      <c r="D65">
        <v>1</v>
      </c>
      <c r="E65">
        <v>1</v>
      </c>
      <c r="Q65" s="31" t="s">
        <v>313</v>
      </c>
    </row>
    <row r="66" spans="1:17" x14ac:dyDescent="0.35">
      <c r="A66" s="31" t="s">
        <v>313</v>
      </c>
      <c r="B66" s="13" t="s">
        <v>314</v>
      </c>
      <c r="C66" s="13">
        <v>66667</v>
      </c>
      <c r="D66">
        <v>1</v>
      </c>
      <c r="E66">
        <v>1</v>
      </c>
      <c r="Q66" s="31" t="s">
        <v>315</v>
      </c>
    </row>
    <row r="67" spans="1:17" x14ac:dyDescent="0.35">
      <c r="A67" s="31" t="s">
        <v>315</v>
      </c>
      <c r="B67" s="13" t="s">
        <v>316</v>
      </c>
      <c r="C67" s="13">
        <v>125</v>
      </c>
      <c r="D67">
        <v>1</v>
      </c>
      <c r="E67">
        <v>1</v>
      </c>
      <c r="Q67" s="13" t="s">
        <v>184</v>
      </c>
    </row>
    <row r="68" spans="1:17" x14ac:dyDescent="0.35">
      <c r="A68" s="13" t="s">
        <v>184</v>
      </c>
      <c r="B68" s="13" t="s">
        <v>317</v>
      </c>
      <c r="C68" s="13">
        <v>8250</v>
      </c>
      <c r="D68">
        <v>1</v>
      </c>
      <c r="E68">
        <v>1</v>
      </c>
      <c r="Q68" s="13" t="s">
        <v>318</v>
      </c>
    </row>
    <row r="69" spans="1:17" x14ac:dyDescent="0.35">
      <c r="A69" s="13" t="s">
        <v>318</v>
      </c>
      <c r="B69" s="13" t="s">
        <v>319</v>
      </c>
      <c r="C69" s="13">
        <v>140</v>
      </c>
      <c r="D69">
        <v>1</v>
      </c>
      <c r="E69">
        <v>1</v>
      </c>
      <c r="Q69" s="13" t="s">
        <v>190</v>
      </c>
    </row>
    <row r="70" spans="1:17" x14ac:dyDescent="0.35">
      <c r="A70" s="13" t="s">
        <v>190</v>
      </c>
      <c r="B70" s="13" t="s">
        <v>320</v>
      </c>
      <c r="C70" s="13">
        <v>3227</v>
      </c>
      <c r="D70">
        <v>1</v>
      </c>
      <c r="E70">
        <v>1</v>
      </c>
      <c r="Q70" s="13" t="s">
        <v>194</v>
      </c>
    </row>
    <row r="71" spans="1:17" x14ac:dyDescent="0.35">
      <c r="A71" s="13" t="s">
        <v>194</v>
      </c>
      <c r="B71" s="13" t="s">
        <v>321</v>
      </c>
      <c r="C71" s="13">
        <v>2400</v>
      </c>
      <c r="D71">
        <v>1</v>
      </c>
      <c r="E71">
        <v>1</v>
      </c>
      <c r="Q71" s="13" t="s">
        <v>197</v>
      </c>
    </row>
    <row r="72" spans="1:17" x14ac:dyDescent="0.35">
      <c r="A72" s="13" t="s">
        <v>197</v>
      </c>
      <c r="B72" s="13" t="s">
        <v>322</v>
      </c>
      <c r="C72" s="13">
        <v>4000</v>
      </c>
      <c r="D72">
        <v>1</v>
      </c>
      <c r="E72">
        <v>1</v>
      </c>
      <c r="Q72" s="13" t="s">
        <v>205</v>
      </c>
    </row>
    <row r="73" spans="1:17" x14ac:dyDescent="0.35">
      <c r="A73" s="13" t="s">
        <v>205</v>
      </c>
      <c r="B73" s="13" t="s">
        <v>323</v>
      </c>
      <c r="C73" s="13">
        <v>375</v>
      </c>
      <c r="D73">
        <v>1</v>
      </c>
      <c r="E73">
        <v>1</v>
      </c>
      <c r="Q73" s="13" t="s">
        <v>207</v>
      </c>
    </row>
    <row r="74" spans="1:17" x14ac:dyDescent="0.35">
      <c r="A74" s="13" t="s">
        <v>207</v>
      </c>
      <c r="B74" s="13" t="s">
        <v>324</v>
      </c>
      <c r="C74" s="13">
        <v>13417</v>
      </c>
      <c r="D74">
        <v>1</v>
      </c>
      <c r="E74">
        <v>1</v>
      </c>
      <c r="Q74" s="13" t="s">
        <v>350</v>
      </c>
    </row>
    <row r="75" spans="1:17" x14ac:dyDescent="0.35">
      <c r="A75" s="13" t="s">
        <v>350</v>
      </c>
      <c r="B75" s="13" t="s">
        <v>351</v>
      </c>
      <c r="C75" s="13">
        <v>20</v>
      </c>
      <c r="D75">
        <v>1</v>
      </c>
      <c r="E75">
        <v>1</v>
      </c>
      <c r="Q75" s="13" t="s">
        <v>210</v>
      </c>
    </row>
    <row r="76" spans="1:17" x14ac:dyDescent="0.35">
      <c r="A76" s="13" t="s">
        <v>210</v>
      </c>
      <c r="B76" s="13" t="s">
        <v>325</v>
      </c>
      <c r="C76" s="13">
        <v>1250</v>
      </c>
      <c r="D76">
        <v>1</v>
      </c>
      <c r="E76">
        <v>1</v>
      </c>
      <c r="Q76" s="13" t="s">
        <v>326</v>
      </c>
    </row>
    <row r="77" spans="1:17" x14ac:dyDescent="0.35">
      <c r="A77" s="13" t="s">
        <v>326</v>
      </c>
      <c r="B77" s="13" t="s">
        <v>327</v>
      </c>
      <c r="C77" s="13">
        <v>22500</v>
      </c>
      <c r="D77">
        <v>1</v>
      </c>
      <c r="E77">
        <v>1</v>
      </c>
      <c r="Q77" s="13" t="s">
        <v>214</v>
      </c>
    </row>
    <row r="78" spans="1:17" x14ac:dyDescent="0.35">
      <c r="A78" s="13" t="s">
        <v>214</v>
      </c>
      <c r="B78" s="13" t="s">
        <v>328</v>
      </c>
      <c r="C78" s="13">
        <v>1334</v>
      </c>
      <c r="D78">
        <v>1</v>
      </c>
      <c r="E78">
        <v>1</v>
      </c>
      <c r="Q78" s="13" t="s">
        <v>329</v>
      </c>
    </row>
    <row r="79" spans="1:17" x14ac:dyDescent="0.35">
      <c r="A79" s="13" t="s">
        <v>329</v>
      </c>
      <c r="B79" s="13" t="s">
        <v>330</v>
      </c>
      <c r="C79" s="13">
        <v>26650</v>
      </c>
      <c r="D79">
        <v>1</v>
      </c>
      <c r="E79">
        <v>1</v>
      </c>
      <c r="Q79" s="13" t="s">
        <v>226</v>
      </c>
    </row>
    <row r="80" spans="1:17" x14ac:dyDescent="0.35">
      <c r="A80" s="13" t="s">
        <v>226</v>
      </c>
      <c r="B80" s="13" t="s">
        <v>331</v>
      </c>
      <c r="C80" s="13">
        <v>4200</v>
      </c>
      <c r="D80">
        <v>1</v>
      </c>
      <c r="E80">
        <v>1</v>
      </c>
      <c r="Q80" s="13" t="s">
        <v>332</v>
      </c>
    </row>
    <row r="81" spans="1:17" x14ac:dyDescent="0.35">
      <c r="A81" s="13" t="s">
        <v>332</v>
      </c>
      <c r="B81" s="13" t="s">
        <v>333</v>
      </c>
      <c r="C81" s="13">
        <v>2800</v>
      </c>
      <c r="D81">
        <v>1</v>
      </c>
      <c r="E81">
        <v>1</v>
      </c>
      <c r="Q81" s="13" t="s">
        <v>231</v>
      </c>
    </row>
    <row r="82" spans="1:17" x14ac:dyDescent="0.35">
      <c r="A82" s="13" t="s">
        <v>231</v>
      </c>
      <c r="B82" s="13" t="s">
        <v>334</v>
      </c>
      <c r="C82" s="13">
        <v>5000</v>
      </c>
      <c r="D82">
        <v>1</v>
      </c>
      <c r="E82">
        <v>1</v>
      </c>
      <c r="Q82" s="66" t="s">
        <v>233</v>
      </c>
    </row>
    <row r="83" spans="1:17" s="66" customFormat="1" x14ac:dyDescent="0.35">
      <c r="A83" s="66" t="s">
        <v>233</v>
      </c>
      <c r="B83" s="66" t="s">
        <v>335</v>
      </c>
      <c r="C83" s="66">
        <v>2450</v>
      </c>
      <c r="D83" s="67">
        <v>0</v>
      </c>
      <c r="E83" s="67">
        <v>0</v>
      </c>
      <c r="Q83" s="13" t="s">
        <v>237</v>
      </c>
    </row>
    <row r="84" spans="1:17" x14ac:dyDescent="0.35">
      <c r="A84" s="13" t="s">
        <v>237</v>
      </c>
      <c r="B84" s="13" t="s">
        <v>336</v>
      </c>
      <c r="C84" s="13">
        <v>60000</v>
      </c>
      <c r="D84">
        <v>1</v>
      </c>
      <c r="E84">
        <v>1</v>
      </c>
      <c r="Q84" s="13" t="s">
        <v>337</v>
      </c>
    </row>
    <row r="85" spans="1:17" x14ac:dyDescent="0.35">
      <c r="A85" s="13" t="s">
        <v>337</v>
      </c>
      <c r="B85" s="13" t="s">
        <v>338</v>
      </c>
      <c r="C85" s="13">
        <v>157</v>
      </c>
      <c r="D85">
        <v>1</v>
      </c>
      <c r="E8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O302"/>
  <sheetViews>
    <sheetView zoomScale="85" zoomScaleNormal="85" workbookViewId="0">
      <pane ySplit="3" topLeftCell="A4" activePane="bottomLeft" state="frozen"/>
      <selection pane="bottomLeft" activeCell="J18" sqref="J18"/>
    </sheetView>
  </sheetViews>
  <sheetFormatPr baseColWidth="10" defaultRowHeight="12.5" x14ac:dyDescent="0.25"/>
  <cols>
    <col min="1" max="1" width="29.453125" bestFit="1" customWidth="1"/>
    <col min="5" max="5" width="12.54296875" bestFit="1" customWidth="1"/>
  </cols>
  <sheetData>
    <row r="1" spans="1:15" ht="15.5" x14ac:dyDescent="0.35">
      <c r="B1" s="88" t="s">
        <v>5</v>
      </c>
      <c r="C1" s="88"/>
      <c r="D1" s="88"/>
      <c r="E1" s="88"/>
      <c r="F1" s="88"/>
      <c r="G1" s="88"/>
    </row>
    <row r="2" spans="1:15" x14ac:dyDescent="0.25">
      <c r="B2" s="16" t="s">
        <v>4</v>
      </c>
      <c r="C2" s="17">
        <v>46023</v>
      </c>
    </row>
    <row r="3" spans="1:15" s="2" customFormat="1" ht="18" customHeight="1" x14ac:dyDescent="0.25">
      <c r="A3" s="14" t="s">
        <v>9</v>
      </c>
      <c r="B3" s="14" t="s">
        <v>6</v>
      </c>
      <c r="C3" s="14" t="s">
        <v>7</v>
      </c>
      <c r="D3" s="14" t="s">
        <v>8</v>
      </c>
      <c r="E3" s="14" t="s">
        <v>10</v>
      </c>
    </row>
    <row r="4" spans="1:15" s="2" customFormat="1" ht="18" customHeight="1" x14ac:dyDescent="0.25">
      <c r="A4" s="58" t="s">
        <v>360</v>
      </c>
      <c r="B4" s="58" t="s">
        <v>360</v>
      </c>
      <c r="C4" s="58" t="s">
        <v>360</v>
      </c>
      <c r="D4" s="58" t="s">
        <v>360</v>
      </c>
      <c r="E4" s="59" t="s">
        <v>360</v>
      </c>
    </row>
    <row r="5" spans="1:15" s="2" customFormat="1" ht="18" customHeight="1" x14ac:dyDescent="0.25">
      <c r="A5" s="58" t="s">
        <v>11</v>
      </c>
      <c r="B5" s="58">
        <v>6101</v>
      </c>
      <c r="C5" s="58">
        <v>75</v>
      </c>
      <c r="D5" s="58">
        <v>3951</v>
      </c>
      <c r="E5" s="59" t="s">
        <v>12</v>
      </c>
      <c r="L5" s="64" t="s">
        <v>4</v>
      </c>
      <c r="M5" s="65">
        <v>46357</v>
      </c>
      <c r="N5"/>
      <c r="O5"/>
    </row>
    <row r="6" spans="1:15" s="2" customFormat="1" ht="18" customHeight="1" x14ac:dyDescent="0.35">
      <c r="A6" s="60" t="s">
        <v>13</v>
      </c>
      <c r="B6" s="60">
        <v>6102</v>
      </c>
      <c r="C6" s="60">
        <v>76</v>
      </c>
      <c r="D6" s="60">
        <v>3955</v>
      </c>
      <c r="E6" s="61" t="s">
        <v>14</v>
      </c>
      <c r="L6" s="56" t="s">
        <v>397</v>
      </c>
      <c r="M6" s="56"/>
      <c r="N6" s="56"/>
      <c r="O6" s="56"/>
    </row>
    <row r="7" spans="1:15" s="2" customFormat="1" ht="18" customHeight="1" x14ac:dyDescent="0.25">
      <c r="A7" s="58" t="s">
        <v>15</v>
      </c>
      <c r="B7" s="58">
        <v>6252</v>
      </c>
      <c r="C7" s="58">
        <v>111</v>
      </c>
      <c r="D7" s="58">
        <v>3961</v>
      </c>
      <c r="E7" s="59" t="s">
        <v>16</v>
      </c>
    </row>
    <row r="8" spans="1:15" s="2" customFormat="1" ht="18" customHeight="1" x14ac:dyDescent="0.25">
      <c r="A8" s="60" t="s">
        <v>17</v>
      </c>
      <c r="B8" s="60">
        <v>6261</v>
      </c>
      <c r="C8" s="60">
        <v>121</v>
      </c>
      <c r="D8" s="60">
        <v>1974</v>
      </c>
      <c r="E8" s="61" t="s">
        <v>18</v>
      </c>
    </row>
    <row r="9" spans="1:15" s="2" customFormat="1" ht="18" customHeight="1" x14ac:dyDescent="0.25">
      <c r="A9" s="58" t="s">
        <v>19</v>
      </c>
      <c r="B9" s="58">
        <v>6021</v>
      </c>
      <c r="C9" s="58">
        <v>127</v>
      </c>
      <c r="D9" s="58">
        <v>1957</v>
      </c>
      <c r="E9" s="59" t="s">
        <v>20</v>
      </c>
    </row>
    <row r="10" spans="1:15" s="2" customFormat="1" ht="18" customHeight="1" x14ac:dyDescent="0.25">
      <c r="A10" s="60" t="s">
        <v>21</v>
      </c>
      <c r="B10" s="60">
        <v>6191</v>
      </c>
      <c r="C10" s="60">
        <v>63</v>
      </c>
      <c r="D10" s="60">
        <v>3938</v>
      </c>
      <c r="E10" s="61" t="s">
        <v>22</v>
      </c>
    </row>
    <row r="11" spans="1:15" s="2" customFormat="1" ht="18" customHeight="1" x14ac:dyDescent="0.25">
      <c r="A11" s="58" t="s">
        <v>23</v>
      </c>
      <c r="B11" s="58">
        <v>6082</v>
      </c>
      <c r="C11" s="58">
        <v>113</v>
      </c>
      <c r="D11" s="58">
        <v>1966</v>
      </c>
      <c r="E11" s="59" t="s">
        <v>24</v>
      </c>
    </row>
    <row r="12" spans="1:15" s="2" customFormat="1" ht="18" customHeight="1" x14ac:dyDescent="0.25">
      <c r="A12" s="58" t="s">
        <v>25</v>
      </c>
      <c r="B12" s="58">
        <v>6281</v>
      </c>
      <c r="C12" s="58">
        <v>43</v>
      </c>
      <c r="D12" s="58">
        <v>3937</v>
      </c>
      <c r="E12" s="59" t="s">
        <v>26</v>
      </c>
    </row>
    <row r="13" spans="1:15" s="2" customFormat="1" ht="18" customHeight="1" x14ac:dyDescent="0.25">
      <c r="A13" s="60" t="s">
        <v>27</v>
      </c>
      <c r="B13" s="60">
        <v>6052</v>
      </c>
      <c r="C13" s="60">
        <v>2</v>
      </c>
      <c r="D13" s="60">
        <v>3997</v>
      </c>
      <c r="E13" s="61" t="s">
        <v>28</v>
      </c>
    </row>
    <row r="14" spans="1:15" s="2" customFormat="1" ht="18" customHeight="1" x14ac:dyDescent="0.25">
      <c r="A14" s="58" t="s">
        <v>339</v>
      </c>
      <c r="B14" s="58">
        <v>6205</v>
      </c>
      <c r="C14" s="58">
        <v>22</v>
      </c>
      <c r="D14" s="58">
        <v>3992</v>
      </c>
      <c r="E14" s="59" t="s">
        <v>29</v>
      </c>
    </row>
    <row r="15" spans="1:15" s="2" customFormat="1" ht="18" customHeight="1" x14ac:dyDescent="0.25">
      <c r="A15" s="60" t="s">
        <v>30</v>
      </c>
      <c r="B15" s="60">
        <v>6054</v>
      </c>
      <c r="C15" s="60">
        <v>4</v>
      </c>
      <c r="D15" s="60">
        <v>3996</v>
      </c>
      <c r="E15" s="61" t="s">
        <v>31</v>
      </c>
    </row>
    <row r="16" spans="1:15" s="2" customFormat="1" ht="18" customHeight="1" x14ac:dyDescent="0.25">
      <c r="A16" s="58" t="s">
        <v>32</v>
      </c>
      <c r="B16" s="58">
        <v>6172</v>
      </c>
      <c r="C16" s="58">
        <v>23</v>
      </c>
      <c r="D16" s="58">
        <v>3983</v>
      </c>
      <c r="E16" s="59" t="s">
        <v>33</v>
      </c>
    </row>
    <row r="17" spans="1:5" s="2" customFormat="1" ht="18" customHeight="1" x14ac:dyDescent="0.25">
      <c r="A17" s="60" t="s">
        <v>34</v>
      </c>
      <c r="B17" s="60">
        <v>6173</v>
      </c>
      <c r="C17" s="60">
        <v>24</v>
      </c>
      <c r="D17" s="60">
        <v>3982</v>
      </c>
      <c r="E17" s="61" t="s">
        <v>35</v>
      </c>
    </row>
    <row r="18" spans="1:5" s="2" customFormat="1" ht="18" customHeight="1" x14ac:dyDescent="0.25">
      <c r="A18" s="58" t="s">
        <v>36</v>
      </c>
      <c r="B18" s="58">
        <v>6192</v>
      </c>
      <c r="C18" s="58">
        <v>64</v>
      </c>
      <c r="D18" s="58">
        <v>3919</v>
      </c>
      <c r="E18" s="59" t="s">
        <v>37</v>
      </c>
    </row>
    <row r="19" spans="1:5" s="2" customFormat="1" ht="18" customHeight="1" x14ac:dyDescent="0.25">
      <c r="A19" s="60" t="s">
        <v>38</v>
      </c>
      <c r="B19" s="60">
        <v>6032</v>
      </c>
      <c r="C19" s="60">
        <v>144</v>
      </c>
      <c r="D19" s="60">
        <v>1946</v>
      </c>
      <c r="E19" s="61" t="s">
        <v>39</v>
      </c>
    </row>
    <row r="20" spans="1:5" s="2" customFormat="1" ht="18" customHeight="1" x14ac:dyDescent="0.25">
      <c r="A20" s="58" t="s">
        <v>40</v>
      </c>
      <c r="B20" s="58">
        <v>6131</v>
      </c>
      <c r="C20" s="58">
        <v>132</v>
      </c>
      <c r="D20" s="58">
        <v>1932</v>
      </c>
      <c r="E20" s="59" t="s">
        <v>41</v>
      </c>
    </row>
    <row r="21" spans="1:5" s="2" customFormat="1" ht="18" customHeight="1" x14ac:dyDescent="0.25">
      <c r="A21" s="60" t="s">
        <v>42</v>
      </c>
      <c r="B21" s="60">
        <v>6002</v>
      </c>
      <c r="C21" s="60">
        <v>33</v>
      </c>
      <c r="D21" s="60">
        <v>3900</v>
      </c>
      <c r="E21" s="61" t="s">
        <v>43</v>
      </c>
    </row>
    <row r="22" spans="1:5" s="2" customFormat="1" ht="18" customHeight="1" x14ac:dyDescent="0.25">
      <c r="A22" s="58" t="s">
        <v>44</v>
      </c>
      <c r="B22" s="58">
        <v>6193</v>
      </c>
      <c r="C22" s="58">
        <v>65</v>
      </c>
      <c r="D22" s="58">
        <v>3935</v>
      </c>
      <c r="E22" s="59" t="s">
        <v>45</v>
      </c>
    </row>
    <row r="23" spans="1:5" s="2" customFormat="1" ht="18" customHeight="1" x14ac:dyDescent="0.25">
      <c r="A23" s="60" t="s">
        <v>46</v>
      </c>
      <c r="B23" s="60">
        <v>6232</v>
      </c>
      <c r="C23" s="60">
        <v>92</v>
      </c>
      <c r="D23" s="60">
        <v>3966</v>
      </c>
      <c r="E23" s="61" t="s">
        <v>47</v>
      </c>
    </row>
    <row r="24" spans="1:5" s="2" customFormat="1" ht="18" customHeight="1" x14ac:dyDescent="0.25">
      <c r="A24" s="58" t="s">
        <v>48</v>
      </c>
      <c r="B24" s="58">
        <v>6022</v>
      </c>
      <c r="C24" s="58">
        <v>128</v>
      </c>
      <c r="D24" s="58">
        <v>1955</v>
      </c>
      <c r="E24" s="59" t="s">
        <v>49</v>
      </c>
    </row>
    <row r="25" spans="1:5" s="2" customFormat="1" ht="18" customHeight="1" x14ac:dyDescent="0.25">
      <c r="A25" s="60" t="s">
        <v>50</v>
      </c>
      <c r="B25" s="60">
        <v>6151</v>
      </c>
      <c r="C25" s="60">
        <v>159</v>
      </c>
      <c r="D25" s="60">
        <v>1874</v>
      </c>
      <c r="E25" s="61" t="s">
        <v>51</v>
      </c>
    </row>
    <row r="26" spans="1:5" s="2" customFormat="1" ht="18" customHeight="1" x14ac:dyDescent="0.25">
      <c r="A26" s="58" t="s">
        <v>52</v>
      </c>
      <c r="B26" s="58">
        <v>6235</v>
      </c>
      <c r="C26" s="58">
        <v>95</v>
      </c>
      <c r="D26" s="58">
        <v>3965</v>
      </c>
      <c r="E26" s="59" t="s">
        <v>53</v>
      </c>
    </row>
    <row r="27" spans="1:5" s="2" customFormat="1" ht="18" customHeight="1" x14ac:dyDescent="0.25">
      <c r="A27" s="60" t="s">
        <v>54</v>
      </c>
      <c r="B27" s="60">
        <v>6152</v>
      </c>
      <c r="C27" s="60">
        <v>160</v>
      </c>
      <c r="D27" s="60">
        <v>1868</v>
      </c>
      <c r="E27" s="61" t="s">
        <v>55</v>
      </c>
    </row>
    <row r="28" spans="1:5" s="2" customFormat="1" ht="18" customHeight="1" x14ac:dyDescent="0.25">
      <c r="A28" s="58" t="s">
        <v>56</v>
      </c>
      <c r="B28" s="58">
        <v>6211</v>
      </c>
      <c r="C28" s="58">
        <v>149</v>
      </c>
      <c r="D28" s="58">
        <v>1903</v>
      </c>
      <c r="E28" s="59" t="s">
        <v>57</v>
      </c>
    </row>
    <row r="29" spans="1:5" s="2" customFormat="1" ht="18" customHeight="1" x14ac:dyDescent="0.25">
      <c r="A29" s="60" t="s">
        <v>58</v>
      </c>
      <c r="B29" s="60">
        <v>6023</v>
      </c>
      <c r="C29" s="60">
        <v>129</v>
      </c>
      <c r="D29" s="60">
        <v>1964</v>
      </c>
      <c r="E29" s="61" t="s">
        <v>59</v>
      </c>
    </row>
    <row r="30" spans="1:5" s="2" customFormat="1" ht="18" customHeight="1" x14ac:dyDescent="0.25">
      <c r="A30" s="58" t="s">
        <v>387</v>
      </c>
      <c r="B30" s="58">
        <v>6253</v>
      </c>
      <c r="C30" s="58">
        <v>103</v>
      </c>
      <c r="D30" s="58">
        <v>3962</v>
      </c>
      <c r="E30" s="59" t="s">
        <v>388</v>
      </c>
    </row>
    <row r="31" spans="1:5" s="2" customFormat="1" ht="18" customHeight="1" x14ac:dyDescent="0.25">
      <c r="A31" s="60" t="s">
        <v>60</v>
      </c>
      <c r="B31" s="60">
        <v>6212</v>
      </c>
      <c r="C31" s="60">
        <v>150</v>
      </c>
      <c r="D31" s="60">
        <v>1905</v>
      </c>
      <c r="E31" s="61" t="s">
        <v>61</v>
      </c>
    </row>
    <row r="32" spans="1:5" s="2" customFormat="1" ht="18" customHeight="1" x14ac:dyDescent="0.25">
      <c r="A32" s="58" t="s">
        <v>62</v>
      </c>
      <c r="B32" s="58">
        <v>6004</v>
      </c>
      <c r="C32" s="58">
        <v>35</v>
      </c>
      <c r="D32" s="58">
        <v>3939</v>
      </c>
      <c r="E32" s="59" t="s">
        <v>63</v>
      </c>
    </row>
    <row r="33" spans="1:5" s="2" customFormat="1" ht="18" customHeight="1" x14ac:dyDescent="0.25">
      <c r="A33" s="60" t="s">
        <v>64</v>
      </c>
      <c r="B33" s="60">
        <v>6194</v>
      </c>
      <c r="C33" s="60">
        <v>66</v>
      </c>
      <c r="D33" s="60">
        <v>3943</v>
      </c>
      <c r="E33" s="61" t="s">
        <v>65</v>
      </c>
    </row>
    <row r="34" spans="1:5" s="2" customFormat="1" ht="18" customHeight="1" x14ac:dyDescent="0.25">
      <c r="A34" s="58" t="s">
        <v>66</v>
      </c>
      <c r="B34" s="58">
        <v>6282</v>
      </c>
      <c r="C34" s="58">
        <v>44</v>
      </c>
      <c r="D34" s="58">
        <v>3922</v>
      </c>
      <c r="E34" s="59" t="s">
        <v>67</v>
      </c>
    </row>
    <row r="35" spans="1:5" s="2" customFormat="1" ht="18" customHeight="1" x14ac:dyDescent="0.25">
      <c r="A35" s="60" t="s">
        <v>68</v>
      </c>
      <c r="B35" s="60">
        <v>6283</v>
      </c>
      <c r="C35" s="60">
        <v>45</v>
      </c>
      <c r="D35" s="60">
        <v>3926</v>
      </c>
      <c r="E35" s="61" t="s">
        <v>69</v>
      </c>
    </row>
    <row r="36" spans="1:5" s="2" customFormat="1" ht="18" customHeight="1" x14ac:dyDescent="0.25">
      <c r="A36" s="58" t="s">
        <v>70</v>
      </c>
      <c r="B36" s="58">
        <v>6104</v>
      </c>
      <c r="C36" s="58">
        <v>78</v>
      </c>
      <c r="D36" s="58">
        <v>3947</v>
      </c>
      <c r="E36" s="59" t="s">
        <v>71</v>
      </c>
    </row>
    <row r="37" spans="1:5" s="2" customFormat="1" ht="18" customHeight="1" x14ac:dyDescent="0.25">
      <c r="A37" s="60" t="s">
        <v>72</v>
      </c>
      <c r="B37" s="60">
        <v>6056</v>
      </c>
      <c r="C37" s="60">
        <v>6</v>
      </c>
      <c r="D37" s="60">
        <v>3995</v>
      </c>
      <c r="E37" s="61" t="s">
        <v>73</v>
      </c>
    </row>
    <row r="38" spans="1:5" s="2" customFormat="1" ht="18" customHeight="1" x14ac:dyDescent="0.25">
      <c r="A38" s="58" t="s">
        <v>74</v>
      </c>
      <c r="B38" s="58">
        <v>6213</v>
      </c>
      <c r="C38" s="58">
        <v>151</v>
      </c>
      <c r="D38" s="58">
        <v>1902</v>
      </c>
      <c r="E38" s="59" t="s">
        <v>75</v>
      </c>
    </row>
    <row r="39" spans="1:5" s="2" customFormat="1" ht="18" customHeight="1" x14ac:dyDescent="0.25">
      <c r="A39" s="60" t="s">
        <v>76</v>
      </c>
      <c r="B39" s="60">
        <v>6083</v>
      </c>
      <c r="C39" s="60">
        <v>114</v>
      </c>
      <c r="D39" s="60">
        <v>1983</v>
      </c>
      <c r="E39" s="61" t="s">
        <v>77</v>
      </c>
    </row>
    <row r="40" spans="1:5" s="2" customFormat="1" ht="18" customHeight="1" x14ac:dyDescent="0.25">
      <c r="A40" s="58" t="s">
        <v>78</v>
      </c>
      <c r="B40" s="58">
        <v>6195</v>
      </c>
      <c r="C40" s="58">
        <v>67</v>
      </c>
      <c r="D40" s="58">
        <v>3916</v>
      </c>
      <c r="E40" s="59" t="s">
        <v>79</v>
      </c>
    </row>
    <row r="41" spans="1:5" s="2" customFormat="1" ht="18" customHeight="1" x14ac:dyDescent="0.25">
      <c r="A41" s="60" t="s">
        <v>80</v>
      </c>
      <c r="B41" s="60">
        <v>6057</v>
      </c>
      <c r="C41" s="60">
        <v>7</v>
      </c>
      <c r="D41" s="60">
        <v>3984</v>
      </c>
      <c r="E41" s="61" t="s">
        <v>81</v>
      </c>
    </row>
    <row r="42" spans="1:5" s="2" customFormat="1" ht="18" customHeight="1" x14ac:dyDescent="0.25">
      <c r="A42" s="58" t="s">
        <v>82</v>
      </c>
      <c r="B42" s="58">
        <v>6058</v>
      </c>
      <c r="C42" s="58">
        <v>8</v>
      </c>
      <c r="D42" s="58">
        <v>3984</v>
      </c>
      <c r="E42" s="59" t="s">
        <v>83</v>
      </c>
    </row>
    <row r="43" spans="1:5" s="2" customFormat="1" ht="18" customHeight="1" x14ac:dyDescent="0.25">
      <c r="A43" s="60" t="s">
        <v>84</v>
      </c>
      <c r="B43" s="60">
        <v>6214</v>
      </c>
      <c r="C43" s="60">
        <v>152</v>
      </c>
      <c r="D43" s="60">
        <v>1925</v>
      </c>
      <c r="E43" s="61" t="s">
        <v>85</v>
      </c>
    </row>
    <row r="44" spans="1:5" s="2" customFormat="1" ht="18" customHeight="1" x14ac:dyDescent="0.25">
      <c r="A44" s="58" t="s">
        <v>86</v>
      </c>
      <c r="B44" s="58">
        <v>6133</v>
      </c>
      <c r="C44" s="58">
        <v>134</v>
      </c>
      <c r="D44" s="58">
        <v>1926</v>
      </c>
      <c r="E44" s="59" t="s">
        <v>87</v>
      </c>
    </row>
    <row r="45" spans="1:5" s="2" customFormat="1" ht="18" customHeight="1" x14ac:dyDescent="0.25">
      <c r="A45" s="60" t="s">
        <v>88</v>
      </c>
      <c r="B45" s="60">
        <v>6118</v>
      </c>
      <c r="C45" s="60">
        <v>81</v>
      </c>
      <c r="D45" s="60">
        <v>3945</v>
      </c>
      <c r="E45" s="61" t="s">
        <v>89</v>
      </c>
    </row>
    <row r="46" spans="1:5" s="2" customFormat="1" ht="18" customHeight="1" x14ac:dyDescent="0.25">
      <c r="A46" s="58" t="s">
        <v>386</v>
      </c>
      <c r="B46" s="58">
        <v>6077</v>
      </c>
      <c r="C46" s="58">
        <v>5</v>
      </c>
      <c r="D46" s="58"/>
      <c r="E46" s="59" t="s">
        <v>389</v>
      </c>
    </row>
    <row r="47" spans="1:5" s="2" customFormat="1" ht="18" customHeight="1" x14ac:dyDescent="0.25">
      <c r="A47" s="60" t="s">
        <v>90</v>
      </c>
      <c r="B47" s="60">
        <v>6285</v>
      </c>
      <c r="C47" s="60">
        <v>47</v>
      </c>
      <c r="D47" s="60">
        <v>3925</v>
      </c>
      <c r="E47" s="61" t="s">
        <v>91</v>
      </c>
    </row>
    <row r="48" spans="1:5" s="2" customFormat="1" ht="18" customHeight="1" x14ac:dyDescent="0.25">
      <c r="A48" s="58" t="s">
        <v>92</v>
      </c>
      <c r="B48" s="58">
        <v>6177</v>
      </c>
      <c r="C48" s="58">
        <v>28</v>
      </c>
      <c r="D48" s="58">
        <v>3993</v>
      </c>
      <c r="E48" s="59" t="s">
        <v>93</v>
      </c>
    </row>
    <row r="49" spans="1:5" s="2" customFormat="1" ht="18" customHeight="1" x14ac:dyDescent="0.25">
      <c r="A49" s="60" t="s">
        <v>94</v>
      </c>
      <c r="B49" s="60">
        <v>6263</v>
      </c>
      <c r="C49" s="60">
        <v>122</v>
      </c>
      <c r="D49" s="60">
        <v>1971</v>
      </c>
      <c r="E49" s="61" t="s">
        <v>95</v>
      </c>
    </row>
    <row r="50" spans="1:5" s="2" customFormat="1" ht="18" customHeight="1" x14ac:dyDescent="0.25">
      <c r="A50" s="58" t="s">
        <v>96</v>
      </c>
      <c r="B50" s="58">
        <v>6238</v>
      </c>
      <c r="C50" s="58">
        <v>98</v>
      </c>
      <c r="D50" s="58">
        <v>3979</v>
      </c>
      <c r="E50" s="59" t="s">
        <v>97</v>
      </c>
    </row>
    <row r="51" spans="1:5" s="2" customFormat="1" ht="18" customHeight="1" x14ac:dyDescent="0.25">
      <c r="A51" s="60" t="s">
        <v>98</v>
      </c>
      <c r="B51" s="60">
        <v>6117</v>
      </c>
      <c r="C51" s="60">
        <v>82</v>
      </c>
      <c r="D51" s="60">
        <v>3956</v>
      </c>
      <c r="E51" s="61" t="s">
        <v>99</v>
      </c>
    </row>
    <row r="52" spans="1:5" s="2" customFormat="1" ht="18" customHeight="1" x14ac:dyDescent="0.25">
      <c r="A52" s="58" t="s">
        <v>100</v>
      </c>
      <c r="B52" s="58">
        <v>6084</v>
      </c>
      <c r="C52" s="58">
        <v>115</v>
      </c>
      <c r="D52" s="58">
        <v>1987</v>
      </c>
      <c r="E52" s="59" t="s">
        <v>101</v>
      </c>
    </row>
    <row r="53" spans="1:5" s="2" customFormat="1" ht="18" customHeight="1" x14ac:dyDescent="0.25">
      <c r="A53" s="60" t="s">
        <v>102</v>
      </c>
      <c r="B53" s="60">
        <v>6239</v>
      </c>
      <c r="C53" s="60">
        <v>99</v>
      </c>
      <c r="D53" s="60">
        <v>1977</v>
      </c>
      <c r="E53" s="61" t="s">
        <v>103</v>
      </c>
    </row>
    <row r="54" spans="1:5" s="2" customFormat="1" ht="18" customHeight="1" x14ac:dyDescent="0.25">
      <c r="A54" s="58" t="s">
        <v>104</v>
      </c>
      <c r="B54" s="58">
        <v>6109</v>
      </c>
      <c r="C54" s="58">
        <v>83</v>
      </c>
      <c r="D54" s="58">
        <v>3953</v>
      </c>
      <c r="E54" s="59" t="s">
        <v>105</v>
      </c>
    </row>
    <row r="55" spans="1:5" s="2" customFormat="1" ht="18" customHeight="1" x14ac:dyDescent="0.25">
      <c r="A55" s="60" t="s">
        <v>106</v>
      </c>
      <c r="B55" s="60">
        <v>6134</v>
      </c>
      <c r="C55" s="60">
        <v>135</v>
      </c>
      <c r="D55" s="60">
        <v>1914</v>
      </c>
      <c r="E55" s="61" t="s">
        <v>107</v>
      </c>
    </row>
    <row r="56" spans="1:5" s="2" customFormat="1" ht="18" customHeight="1" x14ac:dyDescent="0.25">
      <c r="A56" s="58" t="s">
        <v>108</v>
      </c>
      <c r="B56" s="58">
        <v>6197</v>
      </c>
      <c r="C56" s="58">
        <v>69</v>
      </c>
      <c r="D56" s="58">
        <v>3917</v>
      </c>
      <c r="E56" s="59" t="s">
        <v>109</v>
      </c>
    </row>
    <row r="57" spans="1:5" s="2" customFormat="1" ht="18" customHeight="1" x14ac:dyDescent="0.25">
      <c r="A57" s="60" t="s">
        <v>110</v>
      </c>
      <c r="B57" s="60">
        <v>6286</v>
      </c>
      <c r="C57" s="60">
        <v>48</v>
      </c>
      <c r="D57" s="60">
        <v>3931</v>
      </c>
      <c r="E57" s="61" t="s">
        <v>111</v>
      </c>
    </row>
    <row r="58" spans="1:5" s="2" customFormat="1" ht="18" customHeight="1" x14ac:dyDescent="0.25">
      <c r="A58" s="58" t="s">
        <v>112</v>
      </c>
      <c r="B58" s="58">
        <v>6061</v>
      </c>
      <c r="C58" s="58">
        <v>11</v>
      </c>
      <c r="D58" s="58">
        <v>3994</v>
      </c>
      <c r="E58" s="59" t="s">
        <v>113</v>
      </c>
    </row>
    <row r="59" spans="1:5" s="2" customFormat="1" ht="18" customHeight="1" x14ac:dyDescent="0.25">
      <c r="A59" s="60" t="s">
        <v>114</v>
      </c>
      <c r="B59" s="60">
        <v>6240</v>
      </c>
      <c r="C59" s="60">
        <v>100</v>
      </c>
      <c r="D59" s="60">
        <v>1978</v>
      </c>
      <c r="E59" s="61" t="s">
        <v>115</v>
      </c>
    </row>
    <row r="60" spans="1:5" s="2" customFormat="1" ht="18" customHeight="1" x14ac:dyDescent="0.25">
      <c r="A60" s="58" t="s">
        <v>116</v>
      </c>
      <c r="B60" s="58">
        <v>6111</v>
      </c>
      <c r="C60" s="58">
        <v>85</v>
      </c>
      <c r="D60" s="58">
        <v>3954</v>
      </c>
      <c r="E60" s="59" t="s">
        <v>117</v>
      </c>
    </row>
    <row r="61" spans="1:5" s="2" customFormat="1" ht="18" customHeight="1" x14ac:dyDescent="0.25">
      <c r="A61" s="60" t="s">
        <v>390</v>
      </c>
      <c r="B61" s="60">
        <v>6110</v>
      </c>
      <c r="C61" s="60">
        <v>84</v>
      </c>
      <c r="D61" s="60">
        <v>3953</v>
      </c>
      <c r="E61" s="61" t="s">
        <v>118</v>
      </c>
    </row>
    <row r="62" spans="1:5" s="2" customFormat="1" ht="18" customHeight="1" x14ac:dyDescent="0.25">
      <c r="A62" s="58" t="s">
        <v>119</v>
      </c>
      <c r="B62" s="58">
        <v>6135</v>
      </c>
      <c r="C62" s="58">
        <v>136</v>
      </c>
      <c r="D62" s="58">
        <v>1912</v>
      </c>
      <c r="E62" s="59" t="s">
        <v>120</v>
      </c>
    </row>
    <row r="63" spans="1:5" s="2" customFormat="1" ht="18" customHeight="1" x14ac:dyDescent="0.25">
      <c r="A63" s="60" t="s">
        <v>121</v>
      </c>
      <c r="B63" s="60">
        <v>6033</v>
      </c>
      <c r="C63" s="60">
        <v>145</v>
      </c>
      <c r="D63" s="60">
        <v>1945</v>
      </c>
      <c r="E63" s="61" t="s">
        <v>122</v>
      </c>
    </row>
    <row r="64" spans="1:5" s="2" customFormat="1" ht="18" customHeight="1" x14ac:dyDescent="0.25">
      <c r="A64" s="62" t="s">
        <v>3</v>
      </c>
      <c r="B64" s="58">
        <v>6136</v>
      </c>
      <c r="C64" s="58">
        <v>138</v>
      </c>
      <c r="D64" s="58">
        <v>1920</v>
      </c>
      <c r="E64" s="59" t="s">
        <v>123</v>
      </c>
    </row>
    <row r="65" spans="1:5" s="2" customFormat="1" ht="18" customHeight="1" x14ac:dyDescent="0.25">
      <c r="A65" s="60" t="s">
        <v>124</v>
      </c>
      <c r="B65" s="60">
        <v>6137</v>
      </c>
      <c r="C65" s="60">
        <v>137</v>
      </c>
      <c r="D65" s="60">
        <v>1921</v>
      </c>
      <c r="E65" s="61" t="s">
        <v>125</v>
      </c>
    </row>
    <row r="66" spans="1:5" s="2" customFormat="1" ht="18" customHeight="1" x14ac:dyDescent="0.25">
      <c r="A66" s="58" t="s">
        <v>126</v>
      </c>
      <c r="B66" s="58">
        <v>6215</v>
      </c>
      <c r="C66" s="58">
        <v>153</v>
      </c>
      <c r="D66" s="58">
        <v>1869</v>
      </c>
      <c r="E66" s="59" t="s">
        <v>127</v>
      </c>
    </row>
    <row r="67" spans="1:5" s="2" customFormat="1" ht="18" customHeight="1" x14ac:dyDescent="0.25">
      <c r="A67" s="60" t="s">
        <v>128</v>
      </c>
      <c r="B67" s="60">
        <v>6153</v>
      </c>
      <c r="C67" s="60">
        <v>161</v>
      </c>
      <c r="D67" s="60">
        <v>1870</v>
      </c>
      <c r="E67" s="61" t="s">
        <v>129</v>
      </c>
    </row>
    <row r="68" spans="1:5" s="2" customFormat="1" ht="18" customHeight="1" x14ac:dyDescent="0.25">
      <c r="A68" s="58" t="s">
        <v>130</v>
      </c>
      <c r="B68" s="58">
        <v>6090</v>
      </c>
      <c r="C68" s="58">
        <v>117</v>
      </c>
      <c r="D68" s="58">
        <v>1973</v>
      </c>
      <c r="E68" s="59" t="s">
        <v>131</v>
      </c>
    </row>
    <row r="69" spans="1:5" s="2" customFormat="1" ht="18" customHeight="1" x14ac:dyDescent="0.25">
      <c r="A69" s="60" t="s">
        <v>132</v>
      </c>
      <c r="B69" s="60">
        <v>6203</v>
      </c>
      <c r="C69" s="60">
        <v>30</v>
      </c>
      <c r="D69" s="60">
        <v>3983</v>
      </c>
      <c r="E69" s="61" t="s">
        <v>133</v>
      </c>
    </row>
    <row r="70" spans="1:5" s="2" customFormat="1" ht="18" customHeight="1" x14ac:dyDescent="0.25">
      <c r="A70" s="58" t="s">
        <v>134</v>
      </c>
      <c r="B70" s="58">
        <v>6007</v>
      </c>
      <c r="C70" s="58">
        <v>38</v>
      </c>
      <c r="D70" s="58">
        <v>3904</v>
      </c>
      <c r="E70" s="59" t="s">
        <v>135</v>
      </c>
    </row>
    <row r="71" spans="1:5" s="2" customFormat="1" ht="18" customHeight="1" x14ac:dyDescent="0.25">
      <c r="A71" s="60" t="s">
        <v>136</v>
      </c>
      <c r="B71" s="60">
        <v>6024</v>
      </c>
      <c r="C71" s="60">
        <v>130</v>
      </c>
      <c r="D71" s="60">
        <v>1996</v>
      </c>
      <c r="E71" s="61" t="s">
        <v>137</v>
      </c>
    </row>
    <row r="72" spans="1:5" s="2" customFormat="1" ht="18" customHeight="1" x14ac:dyDescent="0.25">
      <c r="A72" s="58" t="s">
        <v>138</v>
      </c>
      <c r="B72" s="58">
        <v>6198</v>
      </c>
      <c r="C72" s="58">
        <v>70</v>
      </c>
      <c r="D72" s="58">
        <v>3942</v>
      </c>
      <c r="E72" s="59" t="s">
        <v>139</v>
      </c>
    </row>
    <row r="73" spans="1:5" s="2" customFormat="1" ht="18" customHeight="1" x14ac:dyDescent="0.25">
      <c r="A73" s="62" t="s">
        <v>391</v>
      </c>
      <c r="B73" s="60">
        <v>6254</v>
      </c>
      <c r="C73" s="60">
        <v>110</v>
      </c>
      <c r="D73" s="60">
        <v>3972</v>
      </c>
      <c r="E73" s="61" t="s">
        <v>392</v>
      </c>
    </row>
    <row r="74" spans="1:5" s="2" customFormat="1" ht="18" customHeight="1" x14ac:dyDescent="0.25">
      <c r="A74" s="48" t="s">
        <v>367</v>
      </c>
      <c r="B74" s="48">
        <v>74203</v>
      </c>
      <c r="C74" s="58"/>
      <c r="D74" s="58"/>
      <c r="E74" s="59"/>
    </row>
    <row r="75" spans="1:5" s="2" customFormat="1" ht="18" customHeight="1" x14ac:dyDescent="0.25">
      <c r="A75" s="58" t="s">
        <v>140</v>
      </c>
      <c r="B75" s="58">
        <v>6112</v>
      </c>
      <c r="C75" s="58">
        <v>86</v>
      </c>
      <c r="D75" s="58">
        <v>3948</v>
      </c>
      <c r="E75" s="59" t="s">
        <v>141</v>
      </c>
    </row>
    <row r="76" spans="1:5" s="2" customFormat="1" ht="18" customHeight="1" x14ac:dyDescent="0.25">
      <c r="A76" s="60" t="s">
        <v>142</v>
      </c>
      <c r="B76" s="60">
        <v>6076</v>
      </c>
      <c r="C76" s="60">
        <v>15</v>
      </c>
      <c r="D76" s="60">
        <v>3988</v>
      </c>
      <c r="E76" s="61" t="s">
        <v>143</v>
      </c>
    </row>
    <row r="77" spans="1:5" s="2" customFormat="1" ht="18" customHeight="1" x14ac:dyDescent="0.25">
      <c r="A77" s="58" t="s">
        <v>144</v>
      </c>
      <c r="B77" s="58">
        <v>6034</v>
      </c>
      <c r="C77" s="58">
        <v>146</v>
      </c>
      <c r="D77" s="58">
        <v>1937</v>
      </c>
      <c r="E77" s="59" t="s">
        <v>145</v>
      </c>
    </row>
    <row r="78" spans="1:5" s="2" customFormat="1" ht="18" customHeight="1" x14ac:dyDescent="0.25">
      <c r="A78" s="60" t="s">
        <v>146</v>
      </c>
      <c r="B78" s="60">
        <v>6154</v>
      </c>
      <c r="C78" s="60">
        <v>162</v>
      </c>
      <c r="D78" s="60">
        <v>1897</v>
      </c>
      <c r="E78" s="61" t="s">
        <v>147</v>
      </c>
    </row>
    <row r="79" spans="1:5" s="2" customFormat="1" ht="18" customHeight="1" x14ac:dyDescent="0.25">
      <c r="A79" s="58" t="s">
        <v>148</v>
      </c>
      <c r="B79" s="58">
        <v>6287</v>
      </c>
      <c r="C79" s="58">
        <v>49</v>
      </c>
      <c r="D79" s="58">
        <v>3928</v>
      </c>
      <c r="E79" s="59" t="s">
        <v>149</v>
      </c>
    </row>
    <row r="80" spans="1:5" s="2" customFormat="1" ht="18" customHeight="1" x14ac:dyDescent="0.25">
      <c r="A80" s="60" t="s">
        <v>150</v>
      </c>
      <c r="B80" s="60">
        <v>6199</v>
      </c>
      <c r="C80" s="60">
        <v>71</v>
      </c>
      <c r="D80" s="60">
        <v>3942</v>
      </c>
      <c r="E80" s="61" t="s">
        <v>151</v>
      </c>
    </row>
    <row r="81" spans="1:5" s="2" customFormat="1" ht="18" customHeight="1" x14ac:dyDescent="0.25">
      <c r="A81" s="58" t="s">
        <v>152</v>
      </c>
      <c r="B81" s="58">
        <v>6139</v>
      </c>
      <c r="C81" s="58">
        <v>139</v>
      </c>
      <c r="D81" s="58">
        <v>1908</v>
      </c>
      <c r="E81" s="59" t="s">
        <v>153</v>
      </c>
    </row>
    <row r="82" spans="1:5" s="2" customFormat="1" ht="18" customHeight="1" x14ac:dyDescent="0.25">
      <c r="A82" s="60" t="s">
        <v>154</v>
      </c>
      <c r="B82" s="60">
        <v>6008</v>
      </c>
      <c r="C82" s="60">
        <v>39</v>
      </c>
      <c r="D82" s="60">
        <v>3911</v>
      </c>
      <c r="E82" s="61" t="s">
        <v>155</v>
      </c>
    </row>
    <row r="83" spans="1:5" s="2" customFormat="1" ht="18" customHeight="1" x14ac:dyDescent="0.25">
      <c r="A83" s="58" t="s">
        <v>156</v>
      </c>
      <c r="B83" s="58">
        <v>6181</v>
      </c>
      <c r="C83" s="58">
        <v>31</v>
      </c>
      <c r="D83" s="58">
        <v>3987</v>
      </c>
      <c r="E83" s="59" t="s">
        <v>157</v>
      </c>
    </row>
    <row r="84" spans="1:5" s="2" customFormat="1" ht="18" customHeight="1" x14ac:dyDescent="0.25">
      <c r="A84" s="60" t="s">
        <v>158</v>
      </c>
      <c r="B84" s="60">
        <v>6288</v>
      </c>
      <c r="C84" s="60">
        <v>50</v>
      </c>
      <c r="D84" s="60">
        <v>3905</v>
      </c>
      <c r="E84" s="61" t="s">
        <v>159</v>
      </c>
    </row>
    <row r="85" spans="1:5" s="2" customFormat="1" ht="18" customHeight="1" x14ac:dyDescent="0.25">
      <c r="A85" s="58" t="s">
        <v>160</v>
      </c>
      <c r="B85" s="58">
        <v>6289</v>
      </c>
      <c r="C85" s="58">
        <v>51</v>
      </c>
      <c r="D85" s="58">
        <v>3908</v>
      </c>
      <c r="E85" s="59" t="s">
        <v>161</v>
      </c>
    </row>
    <row r="86" spans="1:5" s="2" customFormat="1" ht="18" customHeight="1" x14ac:dyDescent="0.25">
      <c r="A86" s="60" t="s">
        <v>162</v>
      </c>
      <c r="B86" s="60">
        <v>6290</v>
      </c>
      <c r="C86" s="60">
        <v>52</v>
      </c>
      <c r="D86" s="60">
        <v>3906</v>
      </c>
      <c r="E86" s="61" t="s">
        <v>163</v>
      </c>
    </row>
    <row r="87" spans="1:5" s="2" customFormat="1" ht="18" customHeight="1" x14ac:dyDescent="0.25">
      <c r="A87" s="58" t="s">
        <v>164</v>
      </c>
      <c r="B87" s="58">
        <v>6291</v>
      </c>
      <c r="C87" s="58">
        <v>53</v>
      </c>
      <c r="D87" s="58">
        <v>3910</v>
      </c>
      <c r="E87" s="59" t="s">
        <v>165</v>
      </c>
    </row>
    <row r="88" spans="1:5" s="2" customFormat="1" ht="18" customHeight="1" x14ac:dyDescent="0.25">
      <c r="A88" s="60" t="s">
        <v>166</v>
      </c>
      <c r="B88" s="60">
        <v>6140</v>
      </c>
      <c r="C88" s="60">
        <v>140</v>
      </c>
      <c r="D88" s="60">
        <v>1913</v>
      </c>
      <c r="E88" s="61" t="s">
        <v>167</v>
      </c>
    </row>
    <row r="89" spans="1:5" s="2" customFormat="1" ht="18" customHeight="1" x14ac:dyDescent="0.25">
      <c r="A89" s="58" t="s">
        <v>168</v>
      </c>
      <c r="B89" s="58">
        <v>6113</v>
      </c>
      <c r="C89" s="58">
        <v>87</v>
      </c>
      <c r="D89" s="58">
        <v>3970</v>
      </c>
      <c r="E89" s="59" t="s">
        <v>169</v>
      </c>
    </row>
    <row r="90" spans="1:5" s="2" customFormat="1" ht="18" customHeight="1" x14ac:dyDescent="0.25">
      <c r="A90" s="60" t="s">
        <v>170</v>
      </c>
      <c r="B90" s="60">
        <v>6218</v>
      </c>
      <c r="C90" s="60">
        <v>156</v>
      </c>
      <c r="D90" s="60">
        <v>1922</v>
      </c>
      <c r="E90" s="61" t="s">
        <v>171</v>
      </c>
    </row>
    <row r="91" spans="1:5" s="2" customFormat="1" ht="18" customHeight="1" x14ac:dyDescent="0.25">
      <c r="A91" s="58" t="s">
        <v>172</v>
      </c>
      <c r="B91" s="58">
        <v>6265</v>
      </c>
      <c r="C91" s="58">
        <v>124</v>
      </c>
      <c r="D91" s="58">
        <v>1965</v>
      </c>
      <c r="E91" s="59" t="s">
        <v>173</v>
      </c>
    </row>
    <row r="92" spans="1:5" s="2" customFormat="1" ht="18" customHeight="1" x14ac:dyDescent="0.25">
      <c r="A92" s="60" t="s">
        <v>174</v>
      </c>
      <c r="B92" s="60">
        <v>6141</v>
      </c>
      <c r="C92" s="60">
        <v>141</v>
      </c>
      <c r="D92" s="60">
        <v>1907</v>
      </c>
      <c r="E92" s="61" t="s">
        <v>175</v>
      </c>
    </row>
    <row r="93" spans="1:5" s="2" customFormat="1" ht="18" customHeight="1" x14ac:dyDescent="0.25">
      <c r="A93" s="58" t="s">
        <v>176</v>
      </c>
      <c r="B93" s="58">
        <v>6035</v>
      </c>
      <c r="C93" s="58">
        <v>147</v>
      </c>
      <c r="D93" s="58">
        <v>1933</v>
      </c>
      <c r="E93" s="59" t="s">
        <v>177</v>
      </c>
    </row>
    <row r="94" spans="1:5" s="2" customFormat="1" ht="18" customHeight="1" x14ac:dyDescent="0.25">
      <c r="A94" s="60" t="s">
        <v>178</v>
      </c>
      <c r="B94" s="60">
        <v>6248</v>
      </c>
      <c r="C94" s="60">
        <v>108</v>
      </c>
      <c r="D94" s="60">
        <v>3960</v>
      </c>
      <c r="E94" s="61" t="s">
        <v>179</v>
      </c>
    </row>
    <row r="95" spans="1:5" s="2" customFormat="1" ht="18" customHeight="1" x14ac:dyDescent="0.25">
      <c r="A95" s="58" t="s">
        <v>180</v>
      </c>
      <c r="B95" s="58">
        <v>6009</v>
      </c>
      <c r="C95" s="58">
        <v>40</v>
      </c>
      <c r="D95" s="58">
        <v>3901</v>
      </c>
      <c r="E95" s="59" t="s">
        <v>181</v>
      </c>
    </row>
    <row r="96" spans="1:5" s="2" customFormat="1" ht="18" customHeight="1" x14ac:dyDescent="0.25">
      <c r="A96" s="60" t="s">
        <v>182</v>
      </c>
      <c r="B96" s="60">
        <v>6266</v>
      </c>
      <c r="C96" s="60">
        <v>125</v>
      </c>
      <c r="D96" s="60">
        <v>1950</v>
      </c>
      <c r="E96" s="61" t="s">
        <v>183</v>
      </c>
    </row>
    <row r="97" spans="1:5" s="2" customFormat="1" ht="18" customHeight="1" x14ac:dyDescent="0.25">
      <c r="A97" s="58" t="s">
        <v>184</v>
      </c>
      <c r="B97" s="58">
        <v>6293</v>
      </c>
      <c r="C97" s="58">
        <v>55</v>
      </c>
      <c r="D97" s="58">
        <v>3922</v>
      </c>
      <c r="E97" s="59" t="s">
        <v>340</v>
      </c>
    </row>
    <row r="98" spans="1:5" s="2" customFormat="1" ht="18" customHeight="1" x14ac:dyDescent="0.25">
      <c r="A98" s="60" t="s">
        <v>186</v>
      </c>
      <c r="B98" s="60">
        <v>6294</v>
      </c>
      <c r="C98" s="60">
        <v>56</v>
      </c>
      <c r="D98" s="60">
        <v>3933</v>
      </c>
      <c r="E98" s="61" t="s">
        <v>187</v>
      </c>
    </row>
    <row r="99" spans="1:5" s="2" customFormat="1" ht="18" customHeight="1" x14ac:dyDescent="0.25">
      <c r="A99" s="58" t="s">
        <v>188</v>
      </c>
      <c r="B99" s="58">
        <v>6204</v>
      </c>
      <c r="C99" s="58">
        <v>72</v>
      </c>
      <c r="D99" s="58">
        <v>3940</v>
      </c>
      <c r="E99" s="59" t="s">
        <v>189</v>
      </c>
    </row>
    <row r="100" spans="1:5" s="2" customFormat="1" ht="18" customHeight="1" x14ac:dyDescent="0.25">
      <c r="A100" s="60" t="s">
        <v>190</v>
      </c>
      <c r="B100" s="60">
        <v>6155</v>
      </c>
      <c r="C100" s="60">
        <v>163</v>
      </c>
      <c r="D100" s="60">
        <v>1898</v>
      </c>
      <c r="E100" s="61" t="s">
        <v>191</v>
      </c>
    </row>
    <row r="101" spans="1:5" s="2" customFormat="1" ht="18" customHeight="1" x14ac:dyDescent="0.25">
      <c r="A101" s="48" t="s">
        <v>368</v>
      </c>
      <c r="B101" s="48">
        <v>74237</v>
      </c>
      <c r="C101" s="58"/>
      <c r="D101" s="58"/>
      <c r="E101" s="59"/>
    </row>
    <row r="102" spans="1:5" s="2" customFormat="1" ht="18" customHeight="1" x14ac:dyDescent="0.25">
      <c r="A102" s="58" t="s">
        <v>192</v>
      </c>
      <c r="B102" s="58">
        <v>6246</v>
      </c>
      <c r="C102" s="58">
        <v>106</v>
      </c>
      <c r="D102" s="58">
        <v>1958</v>
      </c>
      <c r="E102" s="59" t="s">
        <v>193</v>
      </c>
    </row>
    <row r="103" spans="1:5" s="2" customFormat="1" ht="18" customHeight="1" x14ac:dyDescent="0.25">
      <c r="A103" s="60" t="s">
        <v>194</v>
      </c>
      <c r="B103" s="60">
        <v>6087</v>
      </c>
      <c r="C103" s="60">
        <v>118</v>
      </c>
      <c r="D103" s="60">
        <v>1969</v>
      </c>
      <c r="E103" s="61" t="s">
        <v>185</v>
      </c>
    </row>
    <row r="104" spans="1:5" s="2" customFormat="1" ht="18" customHeight="1" x14ac:dyDescent="0.25">
      <c r="A104" s="58" t="s">
        <v>195</v>
      </c>
      <c r="B104" s="58">
        <v>6217</v>
      </c>
      <c r="C104" s="58">
        <v>155</v>
      </c>
      <c r="D104" s="58">
        <v>1890</v>
      </c>
      <c r="E104" s="59" t="s">
        <v>196</v>
      </c>
    </row>
    <row r="105" spans="1:5" s="2" customFormat="1" ht="18" customHeight="1" x14ac:dyDescent="0.25">
      <c r="A105" s="60" t="s">
        <v>197</v>
      </c>
      <c r="B105" s="60">
        <v>6292</v>
      </c>
      <c r="C105" s="60">
        <v>54</v>
      </c>
      <c r="D105" s="60">
        <v>3924</v>
      </c>
      <c r="E105" s="61" t="s">
        <v>198</v>
      </c>
    </row>
    <row r="106" spans="1:5" s="2" customFormat="1" ht="18" customHeight="1" x14ac:dyDescent="0.25">
      <c r="A106" s="58" t="s">
        <v>199</v>
      </c>
      <c r="B106" s="58">
        <v>6295</v>
      </c>
      <c r="C106" s="58">
        <v>57</v>
      </c>
      <c r="D106" s="58">
        <v>3929</v>
      </c>
      <c r="E106" s="59" t="s">
        <v>200</v>
      </c>
    </row>
    <row r="107" spans="1:5" s="2" customFormat="1" ht="18" customHeight="1" x14ac:dyDescent="0.25">
      <c r="A107" s="60" t="s">
        <v>201</v>
      </c>
      <c r="B107" s="60">
        <v>6010</v>
      </c>
      <c r="C107" s="60">
        <v>41</v>
      </c>
      <c r="D107" s="60">
        <v>3912</v>
      </c>
      <c r="E107" s="61" t="s">
        <v>202</v>
      </c>
    </row>
    <row r="108" spans="1:5" s="2" customFormat="1" ht="18" customHeight="1" x14ac:dyDescent="0.25">
      <c r="A108" s="58" t="s">
        <v>203</v>
      </c>
      <c r="B108" s="58">
        <v>6296</v>
      </c>
      <c r="C108" s="58">
        <v>58</v>
      </c>
      <c r="D108" s="58">
        <v>3923</v>
      </c>
      <c r="E108" s="59" t="s">
        <v>204</v>
      </c>
    </row>
    <row r="109" spans="1:5" s="2" customFormat="1" ht="18" customHeight="1" x14ac:dyDescent="0.25">
      <c r="A109" s="60" t="s">
        <v>205</v>
      </c>
      <c r="B109" s="60">
        <v>6142</v>
      </c>
      <c r="C109" s="60">
        <v>142</v>
      </c>
      <c r="D109" s="60">
        <v>1929</v>
      </c>
      <c r="E109" s="61" t="s">
        <v>206</v>
      </c>
    </row>
    <row r="110" spans="1:5" s="2" customFormat="1" ht="18" customHeight="1" x14ac:dyDescent="0.25">
      <c r="A110" s="58" t="s">
        <v>207</v>
      </c>
      <c r="B110" s="58">
        <v>6156</v>
      </c>
      <c r="C110" s="58">
        <v>164</v>
      </c>
      <c r="D110" s="58">
        <v>1872</v>
      </c>
      <c r="E110" s="59" t="s">
        <v>208</v>
      </c>
    </row>
    <row r="111" spans="1:5" s="2" customFormat="1" ht="18" customHeight="1" x14ac:dyDescent="0.25">
      <c r="A111" s="60" t="s">
        <v>393</v>
      </c>
      <c r="B111" s="60">
        <v>6119</v>
      </c>
      <c r="C111" s="60">
        <v>88</v>
      </c>
      <c r="D111" s="60">
        <v>3946</v>
      </c>
      <c r="E111" s="61" t="s">
        <v>209</v>
      </c>
    </row>
    <row r="112" spans="1:5" s="2" customFormat="1" ht="18" customHeight="1" x14ac:dyDescent="0.25">
      <c r="A112" s="58" t="s">
        <v>210</v>
      </c>
      <c r="B112" s="58">
        <v>6201</v>
      </c>
      <c r="C112" s="58">
        <v>73</v>
      </c>
      <c r="D112" s="58">
        <v>3944</v>
      </c>
      <c r="E112" s="59" t="s">
        <v>211</v>
      </c>
    </row>
    <row r="113" spans="1:5" s="2" customFormat="1" ht="18" customHeight="1" x14ac:dyDescent="0.25">
      <c r="A113" s="62" t="s">
        <v>394</v>
      </c>
      <c r="B113" s="60">
        <v>6037</v>
      </c>
      <c r="C113" s="60">
        <v>143</v>
      </c>
      <c r="D113" s="60">
        <v>1934</v>
      </c>
      <c r="E113" s="61" t="s">
        <v>395</v>
      </c>
    </row>
    <row r="114" spans="1:5" s="2" customFormat="1" ht="18" customHeight="1" x14ac:dyDescent="0.25">
      <c r="A114" s="58" t="s">
        <v>212</v>
      </c>
      <c r="B114" s="58">
        <v>6157</v>
      </c>
      <c r="C114" s="58">
        <v>165</v>
      </c>
      <c r="D114" s="58">
        <v>1873</v>
      </c>
      <c r="E114" s="59" t="s">
        <v>213</v>
      </c>
    </row>
    <row r="115" spans="1:5" s="2" customFormat="1" ht="18" customHeight="1" x14ac:dyDescent="0.25">
      <c r="A115" s="60" t="s">
        <v>214</v>
      </c>
      <c r="B115" s="60">
        <v>6116</v>
      </c>
      <c r="C115" s="60">
        <v>90</v>
      </c>
      <c r="D115" s="60">
        <v>3953</v>
      </c>
      <c r="E115" s="61" t="s">
        <v>215</v>
      </c>
    </row>
    <row r="116" spans="1:5" s="2" customFormat="1" ht="18" customHeight="1" x14ac:dyDescent="0.25">
      <c r="A116" s="58" t="s">
        <v>216</v>
      </c>
      <c r="B116" s="58">
        <v>6219</v>
      </c>
      <c r="C116" s="58">
        <v>157</v>
      </c>
      <c r="D116" s="58">
        <v>1904</v>
      </c>
      <c r="E116" s="59" t="s">
        <v>217</v>
      </c>
    </row>
    <row r="117" spans="1:5" s="2" customFormat="1" ht="18" customHeight="1" x14ac:dyDescent="0.25">
      <c r="A117" s="60" t="s">
        <v>218</v>
      </c>
      <c r="B117" s="60">
        <v>6220</v>
      </c>
      <c r="C117" s="60">
        <v>158</v>
      </c>
      <c r="D117" s="60">
        <v>1891</v>
      </c>
      <c r="E117" s="61" t="s">
        <v>219</v>
      </c>
    </row>
    <row r="118" spans="1:5" s="2" customFormat="1" ht="18" customHeight="1" x14ac:dyDescent="0.25">
      <c r="A118" s="58" t="s">
        <v>220</v>
      </c>
      <c r="B118" s="58">
        <v>6025</v>
      </c>
      <c r="C118" s="58">
        <v>131</v>
      </c>
      <c r="D118" s="58">
        <v>1963</v>
      </c>
      <c r="E118" s="59" t="s">
        <v>221</v>
      </c>
    </row>
    <row r="119" spans="1:5" s="2" customFormat="1" ht="18" customHeight="1" x14ac:dyDescent="0.25">
      <c r="A119" s="60" t="s">
        <v>222</v>
      </c>
      <c r="B119" s="60">
        <v>6089</v>
      </c>
      <c r="C119" s="60">
        <v>120</v>
      </c>
      <c r="D119" s="60">
        <v>1981</v>
      </c>
      <c r="E119" s="61" t="s">
        <v>223</v>
      </c>
    </row>
    <row r="120" spans="1:5" s="2" customFormat="1" ht="18" customHeight="1" x14ac:dyDescent="0.25">
      <c r="A120" s="58" t="s">
        <v>224</v>
      </c>
      <c r="B120" s="58">
        <v>6267</v>
      </c>
      <c r="C120" s="58">
        <v>126</v>
      </c>
      <c r="D120" s="58">
        <v>1993</v>
      </c>
      <c r="E120" s="59" t="s">
        <v>225</v>
      </c>
    </row>
    <row r="121" spans="1:5" s="2" customFormat="1" ht="18" customHeight="1" x14ac:dyDescent="0.25">
      <c r="A121" s="60" t="s">
        <v>226</v>
      </c>
      <c r="B121" s="60">
        <v>6158</v>
      </c>
      <c r="C121" s="60">
        <v>166</v>
      </c>
      <c r="D121" s="60">
        <v>1895</v>
      </c>
      <c r="E121" s="61" t="s">
        <v>227</v>
      </c>
    </row>
    <row r="122" spans="1:5" s="2" customFormat="1" ht="18" customHeight="1" x14ac:dyDescent="0.25">
      <c r="A122" s="58" t="s">
        <v>228</v>
      </c>
      <c r="B122" s="58">
        <v>6297</v>
      </c>
      <c r="C122" s="58">
        <v>59</v>
      </c>
      <c r="D122" s="58">
        <v>3930</v>
      </c>
      <c r="E122" s="59" t="s">
        <v>229</v>
      </c>
    </row>
    <row r="123" spans="1:5" s="2" customFormat="1" ht="18" customHeight="1" x14ac:dyDescent="0.25">
      <c r="A123" s="60" t="s">
        <v>396</v>
      </c>
      <c r="B123" s="60">
        <v>6298</v>
      </c>
      <c r="C123" s="60">
        <v>60</v>
      </c>
      <c r="D123" s="60">
        <v>3932</v>
      </c>
      <c r="E123" s="61" t="s">
        <v>230</v>
      </c>
    </row>
    <row r="124" spans="1:5" s="2" customFormat="1" ht="18" customHeight="1" x14ac:dyDescent="0.25">
      <c r="A124" s="58" t="s">
        <v>231</v>
      </c>
      <c r="B124" s="58">
        <v>6159</v>
      </c>
      <c r="C124" s="58">
        <v>167</v>
      </c>
      <c r="D124" s="58">
        <v>1896</v>
      </c>
      <c r="E124" s="59" t="s">
        <v>232</v>
      </c>
    </row>
    <row r="125" spans="1:5" s="2" customFormat="1" ht="18" customHeight="1" x14ac:dyDescent="0.25">
      <c r="A125" s="60" t="s">
        <v>233</v>
      </c>
      <c r="B125" s="60">
        <v>6202</v>
      </c>
      <c r="C125" s="60">
        <v>74</v>
      </c>
      <c r="D125" s="60">
        <v>3918</v>
      </c>
      <c r="E125" s="61" t="s">
        <v>234</v>
      </c>
    </row>
    <row r="126" spans="1:5" s="2" customFormat="1" ht="18" customHeight="1" x14ac:dyDescent="0.25">
      <c r="A126" s="58" t="s">
        <v>235</v>
      </c>
      <c r="B126" s="58">
        <v>6299</v>
      </c>
      <c r="C126" s="58">
        <v>61</v>
      </c>
      <c r="D126" s="58">
        <v>3934</v>
      </c>
      <c r="E126" s="59" t="s">
        <v>236</v>
      </c>
    </row>
    <row r="127" spans="1:5" s="2" customFormat="1" ht="18" customHeight="1" x14ac:dyDescent="0.25">
      <c r="A127" s="63" t="s">
        <v>237</v>
      </c>
      <c r="B127" s="63">
        <v>6300</v>
      </c>
      <c r="C127" s="63">
        <v>62</v>
      </c>
      <c r="D127" s="63">
        <v>3920</v>
      </c>
      <c r="E127" s="63" t="s">
        <v>238</v>
      </c>
    </row>
    <row r="128" spans="1:5" s="2" customFormat="1" ht="18" customHeight="1" x14ac:dyDescent="0.25">
      <c r="A128" s="10" t="s">
        <v>239</v>
      </c>
      <c r="B128" s="10">
        <v>6011</v>
      </c>
      <c r="C128" s="10">
        <v>42</v>
      </c>
      <c r="D128" s="10">
        <v>3901</v>
      </c>
      <c r="E128" s="10" t="s">
        <v>240</v>
      </c>
    </row>
    <row r="129" s="2" customFormat="1" ht="18" customHeight="1" x14ac:dyDescent="0.25"/>
    <row r="130" s="2" customFormat="1" ht="18" customHeight="1" x14ac:dyDescent="0.25"/>
    <row r="131" s="2" customFormat="1" ht="18" customHeight="1" x14ac:dyDescent="0.25"/>
    <row r="132" s="2" customFormat="1" ht="18" customHeight="1" x14ac:dyDescent="0.25"/>
    <row r="133" s="2" customFormat="1" ht="18" customHeight="1" x14ac:dyDescent="0.25"/>
    <row r="134" s="2" customFormat="1" ht="18" customHeight="1" x14ac:dyDescent="0.25"/>
    <row r="135" s="2" customFormat="1" ht="18" customHeight="1" x14ac:dyDescent="0.25"/>
    <row r="136" s="2" customFormat="1" ht="18" customHeight="1" x14ac:dyDescent="0.25"/>
    <row r="137" s="2" customFormat="1" ht="18" customHeight="1" x14ac:dyDescent="0.25"/>
    <row r="138" s="2" customFormat="1" ht="18" customHeight="1" x14ac:dyDescent="0.25"/>
    <row r="139" s="2" customFormat="1" ht="18" customHeight="1" x14ac:dyDescent="0.25"/>
    <row r="140" s="2" customFormat="1" ht="18" customHeight="1" x14ac:dyDescent="0.25"/>
    <row r="141" s="2" customFormat="1" ht="18" customHeight="1" x14ac:dyDescent="0.25"/>
    <row r="142" s="2" customFormat="1" ht="18" customHeight="1" x14ac:dyDescent="0.25"/>
    <row r="143" s="2" customFormat="1" ht="18" customHeight="1" x14ac:dyDescent="0.25"/>
    <row r="144" s="2" customFormat="1" ht="18" customHeight="1" x14ac:dyDescent="0.25"/>
    <row r="145" spans="2:5" s="2" customFormat="1" ht="18" customHeight="1" x14ac:dyDescent="0.25"/>
    <row r="146" spans="2:5" s="2" customFormat="1" ht="18" customHeight="1" x14ac:dyDescent="0.25"/>
    <row r="147" spans="2:5" s="2" customFormat="1" ht="18" customHeight="1" x14ac:dyDescent="0.25"/>
    <row r="148" spans="2:5" s="2" customFormat="1" ht="18" customHeight="1" x14ac:dyDescent="0.25"/>
    <row r="149" spans="2:5" s="2" customFormat="1" ht="18" customHeight="1" x14ac:dyDescent="0.25"/>
    <row r="150" spans="2:5" s="2" customFormat="1" ht="18" customHeight="1" x14ac:dyDescent="0.25"/>
    <row r="151" spans="2:5" s="2" customFormat="1" ht="18" customHeight="1" x14ac:dyDescent="0.25"/>
    <row r="152" spans="2:5" s="2" customFormat="1" ht="18" customHeight="1" x14ac:dyDescent="0.25"/>
    <row r="153" spans="2:5" s="2" customFormat="1" ht="18" customHeight="1" x14ac:dyDescent="0.25"/>
    <row r="154" spans="2:5" s="2" customFormat="1" ht="18" customHeight="1" x14ac:dyDescent="0.25"/>
    <row r="155" spans="2:5" s="2" customFormat="1" ht="18" customHeight="1" x14ac:dyDescent="0.25"/>
    <row r="156" spans="2:5" s="2" customFormat="1" ht="18" customHeight="1" x14ac:dyDescent="0.25"/>
    <row r="157" spans="2:5" s="2" customFormat="1" ht="18" customHeight="1" x14ac:dyDescent="0.25"/>
    <row r="158" spans="2:5" s="2" customFormat="1" ht="18" customHeight="1" x14ac:dyDescent="0.25"/>
    <row r="159" spans="2:5" s="2" customFormat="1" ht="18" customHeight="1" x14ac:dyDescent="0.25"/>
    <row r="160" spans="2:5" s="2" customFormat="1" ht="18" customHeight="1" x14ac:dyDescent="0.25">
      <c r="B160" s="10"/>
      <c r="C160" s="10"/>
      <c r="D160" s="10"/>
      <c r="E160" s="10"/>
    </row>
    <row r="161" spans="2:5" s="2" customFormat="1" ht="18" customHeight="1" x14ac:dyDescent="0.25">
      <c r="B161" s="10"/>
      <c r="C161" s="10"/>
      <c r="D161" s="10"/>
      <c r="E161" s="10"/>
    </row>
    <row r="162" spans="2:5" s="2" customFormat="1" ht="18" customHeight="1" x14ac:dyDescent="0.25">
      <c r="B162" s="10"/>
      <c r="C162" s="10"/>
      <c r="D162" s="10"/>
      <c r="E162" s="10"/>
    </row>
    <row r="163" spans="2:5" s="2" customFormat="1" ht="18" customHeight="1" x14ac:dyDescent="0.25">
      <c r="B163" s="10"/>
      <c r="C163" s="10"/>
      <c r="D163" s="10"/>
      <c r="E163" s="10"/>
    </row>
    <row r="164" spans="2:5" s="2" customFormat="1" ht="18" customHeight="1" x14ac:dyDescent="0.25">
      <c r="B164" s="10"/>
      <c r="C164" s="10"/>
      <c r="D164" s="10"/>
      <c r="E164" s="10"/>
    </row>
    <row r="165" spans="2:5" s="2" customFormat="1" ht="18" customHeight="1" x14ac:dyDescent="0.25">
      <c r="B165" s="10"/>
      <c r="C165" s="10"/>
      <c r="D165" s="10"/>
      <c r="E165" s="10"/>
    </row>
    <row r="166" spans="2:5" s="2" customFormat="1" ht="18" customHeight="1" x14ac:dyDescent="0.25">
      <c r="B166" s="10"/>
      <c r="C166" s="10"/>
      <c r="D166" s="10"/>
      <c r="E166" s="10"/>
    </row>
    <row r="167" spans="2:5" s="2" customFormat="1" ht="18" customHeight="1" x14ac:dyDescent="0.25">
      <c r="B167" s="10"/>
      <c r="C167" s="10"/>
      <c r="D167" s="10"/>
      <c r="E167" s="10"/>
    </row>
    <row r="168" spans="2:5" s="2" customFormat="1" ht="18" customHeight="1" x14ac:dyDescent="0.25">
      <c r="B168" s="10"/>
      <c r="C168" s="10"/>
      <c r="D168" s="10"/>
      <c r="E168" s="10"/>
    </row>
    <row r="169" spans="2:5" s="2" customFormat="1" ht="18" customHeight="1" x14ac:dyDescent="0.25">
      <c r="B169" s="10"/>
      <c r="C169" s="10"/>
      <c r="D169" s="10"/>
      <c r="E169" s="10"/>
    </row>
    <row r="170" spans="2:5" s="2" customFormat="1" ht="18" customHeight="1" x14ac:dyDescent="0.25">
      <c r="B170" s="10"/>
      <c r="C170" s="10"/>
      <c r="D170" s="10"/>
      <c r="E170" s="10"/>
    </row>
    <row r="171" spans="2:5" s="2" customFormat="1" ht="18" customHeight="1" x14ac:dyDescent="0.25">
      <c r="B171" s="10"/>
      <c r="C171" s="10"/>
      <c r="D171" s="10"/>
      <c r="E171" s="10"/>
    </row>
    <row r="172" spans="2:5" s="2" customFormat="1" ht="18" customHeight="1" x14ac:dyDescent="0.25">
      <c r="B172" s="10"/>
      <c r="C172" s="10"/>
      <c r="D172" s="10"/>
      <c r="E172" s="10"/>
    </row>
    <row r="173" spans="2:5" s="2" customFormat="1" ht="18" customHeight="1" x14ac:dyDescent="0.25">
      <c r="B173" s="10"/>
      <c r="C173" s="10"/>
      <c r="D173" s="10"/>
      <c r="E173" s="10"/>
    </row>
    <row r="174" spans="2:5" s="2" customFormat="1" ht="18" customHeight="1" x14ac:dyDescent="0.25">
      <c r="B174" s="10"/>
      <c r="C174" s="10"/>
      <c r="D174" s="10"/>
      <c r="E174" s="10"/>
    </row>
    <row r="175" spans="2:5" s="2" customFormat="1" ht="18" customHeight="1" x14ac:dyDescent="0.25">
      <c r="B175" s="10"/>
      <c r="C175" s="10"/>
      <c r="D175" s="10"/>
      <c r="E175" s="10"/>
    </row>
    <row r="176" spans="2:5" s="2" customFormat="1" ht="18" customHeight="1" x14ac:dyDescent="0.25">
      <c r="B176" s="10"/>
      <c r="C176" s="10"/>
      <c r="D176" s="10"/>
      <c r="E176" s="10"/>
    </row>
    <row r="177" spans="2:5" s="2" customFormat="1" ht="18" customHeight="1" x14ac:dyDescent="0.25">
      <c r="B177" s="10"/>
      <c r="C177" s="10"/>
      <c r="D177" s="10"/>
      <c r="E177" s="10"/>
    </row>
    <row r="178" spans="2:5" s="2" customFormat="1" ht="18" customHeight="1" x14ac:dyDescent="0.25">
      <c r="B178" s="10"/>
      <c r="C178" s="10"/>
      <c r="D178" s="10"/>
      <c r="E178" s="10"/>
    </row>
    <row r="179" spans="2:5" s="2" customFormat="1" ht="18" customHeight="1" x14ac:dyDescent="0.25">
      <c r="B179" s="10"/>
      <c r="C179" s="10"/>
      <c r="D179" s="10"/>
      <c r="E179" s="10"/>
    </row>
    <row r="180" spans="2:5" s="2" customFormat="1" ht="18" customHeight="1" x14ac:dyDescent="0.25">
      <c r="B180" s="10"/>
      <c r="C180" s="10"/>
      <c r="D180" s="10"/>
      <c r="E180" s="10"/>
    </row>
    <row r="181" spans="2:5" s="2" customFormat="1" ht="18" customHeight="1" x14ac:dyDescent="0.25">
      <c r="B181" s="10"/>
      <c r="C181" s="10"/>
      <c r="D181" s="10"/>
      <c r="E181" s="10"/>
    </row>
    <row r="182" spans="2:5" s="2" customFormat="1" ht="18" customHeight="1" x14ac:dyDescent="0.25">
      <c r="B182" s="10"/>
      <c r="C182" s="10"/>
      <c r="D182" s="10"/>
      <c r="E182" s="10"/>
    </row>
    <row r="183" spans="2:5" s="2" customFormat="1" ht="18" customHeight="1" x14ac:dyDescent="0.25">
      <c r="B183" s="10"/>
      <c r="C183" s="10"/>
      <c r="D183" s="10"/>
      <c r="E183" s="10"/>
    </row>
    <row r="184" spans="2:5" s="2" customFormat="1" ht="18" customHeight="1" x14ac:dyDescent="0.25">
      <c r="B184" s="10"/>
      <c r="C184" s="10"/>
      <c r="D184" s="10"/>
      <c r="E184" s="10"/>
    </row>
    <row r="185" spans="2:5" s="2" customFormat="1" ht="18" customHeight="1" x14ac:dyDescent="0.25">
      <c r="B185" s="10"/>
      <c r="C185" s="10"/>
      <c r="D185" s="10"/>
      <c r="E185" s="10"/>
    </row>
    <row r="186" spans="2:5" s="2" customFormat="1" ht="18" customHeight="1" x14ac:dyDescent="0.25">
      <c r="B186" s="10"/>
      <c r="C186" s="10"/>
      <c r="D186" s="10"/>
      <c r="E186" s="10"/>
    </row>
    <row r="187" spans="2:5" s="2" customFormat="1" ht="18" customHeight="1" x14ac:dyDescent="0.25">
      <c r="B187" s="10"/>
      <c r="C187" s="10"/>
      <c r="D187" s="10"/>
      <c r="E187" s="10"/>
    </row>
    <row r="188" spans="2:5" s="2" customFormat="1" ht="18" customHeight="1" x14ac:dyDescent="0.25">
      <c r="B188" s="10"/>
      <c r="C188" s="10"/>
      <c r="D188" s="10"/>
      <c r="E188" s="10"/>
    </row>
    <row r="189" spans="2:5" s="2" customFormat="1" ht="18" customHeight="1" x14ac:dyDescent="0.25">
      <c r="B189" s="10"/>
      <c r="C189" s="10"/>
      <c r="D189" s="10"/>
      <c r="E189" s="10"/>
    </row>
    <row r="190" spans="2:5" s="2" customFormat="1" ht="18" customHeight="1" x14ac:dyDescent="0.25">
      <c r="B190" s="10"/>
      <c r="C190" s="10"/>
      <c r="D190" s="10"/>
      <c r="E190" s="10"/>
    </row>
    <row r="191" spans="2:5" s="2" customFormat="1" ht="18" customHeight="1" x14ac:dyDescent="0.25">
      <c r="B191" s="10"/>
      <c r="C191" s="10"/>
      <c r="D191" s="10"/>
      <c r="E191" s="10"/>
    </row>
    <row r="192" spans="2:5" s="2" customFormat="1" ht="18" customHeight="1" x14ac:dyDescent="0.25">
      <c r="B192" s="10"/>
      <c r="C192" s="10"/>
      <c r="D192" s="10"/>
      <c r="E192" s="10"/>
    </row>
    <row r="193" spans="2:5" s="2" customFormat="1" ht="18" customHeight="1" x14ac:dyDescent="0.25">
      <c r="B193" s="10"/>
      <c r="C193" s="10"/>
      <c r="D193" s="10"/>
      <c r="E193" s="10"/>
    </row>
    <row r="194" spans="2:5" s="2" customFormat="1" ht="18" customHeight="1" x14ac:dyDescent="0.25">
      <c r="B194" s="10"/>
      <c r="C194" s="10"/>
      <c r="D194" s="10"/>
      <c r="E194" s="10"/>
    </row>
    <row r="195" spans="2:5" s="2" customFormat="1" ht="18" customHeight="1" x14ac:dyDescent="0.25">
      <c r="B195" s="10"/>
      <c r="C195" s="10"/>
      <c r="D195" s="10"/>
      <c r="E195" s="10"/>
    </row>
    <row r="196" spans="2:5" s="2" customFormat="1" ht="18" customHeight="1" x14ac:dyDescent="0.25">
      <c r="B196" s="10"/>
      <c r="C196" s="10"/>
      <c r="D196" s="10"/>
      <c r="E196" s="10"/>
    </row>
    <row r="197" spans="2:5" s="2" customFormat="1" ht="18" customHeight="1" x14ac:dyDescent="0.25">
      <c r="B197" s="10"/>
      <c r="C197" s="10"/>
      <c r="D197" s="10"/>
      <c r="E197" s="10"/>
    </row>
    <row r="198" spans="2:5" s="2" customFormat="1" ht="18" customHeight="1" x14ac:dyDescent="0.25">
      <c r="B198" s="10"/>
      <c r="C198" s="10"/>
      <c r="D198" s="10"/>
      <c r="E198" s="10"/>
    </row>
    <row r="199" spans="2:5" s="2" customFormat="1" ht="18" customHeight="1" x14ac:dyDescent="0.25">
      <c r="B199" s="10"/>
      <c r="C199" s="10"/>
      <c r="D199" s="10"/>
      <c r="E199" s="10"/>
    </row>
    <row r="200" spans="2:5" s="2" customFormat="1" ht="18" customHeight="1" x14ac:dyDescent="0.25">
      <c r="B200" s="10"/>
      <c r="C200" s="10"/>
      <c r="D200" s="10"/>
      <c r="E200" s="10"/>
    </row>
    <row r="201" spans="2:5" s="2" customFormat="1" ht="18" customHeight="1" x14ac:dyDescent="0.25">
      <c r="B201" s="10"/>
      <c r="C201" s="10"/>
      <c r="D201" s="10"/>
      <c r="E201" s="10"/>
    </row>
    <row r="202" spans="2:5" s="2" customFormat="1" ht="18" customHeight="1" x14ac:dyDescent="0.25">
      <c r="B202" s="10"/>
      <c r="C202" s="10"/>
      <c r="D202" s="10"/>
      <c r="E202" s="10"/>
    </row>
    <row r="203" spans="2:5" s="2" customFormat="1" ht="18" customHeight="1" x14ac:dyDescent="0.25">
      <c r="B203" s="10"/>
      <c r="C203" s="10"/>
      <c r="D203" s="10"/>
      <c r="E203" s="10"/>
    </row>
    <row r="204" spans="2:5" s="2" customFormat="1" ht="18" customHeight="1" x14ac:dyDescent="0.25">
      <c r="B204" s="10"/>
      <c r="C204" s="10"/>
      <c r="D204" s="10"/>
      <c r="E204" s="10"/>
    </row>
    <row r="205" spans="2:5" s="2" customFormat="1" ht="18" customHeight="1" x14ac:dyDescent="0.25">
      <c r="B205" s="10"/>
      <c r="C205" s="10"/>
      <c r="D205" s="10"/>
      <c r="E205" s="10"/>
    </row>
    <row r="206" spans="2:5" s="2" customFormat="1" ht="18" customHeight="1" x14ac:dyDescent="0.25">
      <c r="B206" s="10"/>
      <c r="C206" s="10"/>
      <c r="D206" s="10"/>
      <c r="E206" s="10"/>
    </row>
    <row r="207" spans="2:5" s="2" customFormat="1" ht="18" customHeight="1" x14ac:dyDescent="0.25">
      <c r="B207" s="10"/>
      <c r="C207" s="10"/>
      <c r="D207" s="10"/>
      <c r="E207" s="10"/>
    </row>
    <row r="208" spans="2:5" s="2" customFormat="1" ht="18" customHeight="1" x14ac:dyDescent="0.25">
      <c r="B208" s="10"/>
      <c r="C208" s="10"/>
      <c r="D208" s="10"/>
      <c r="E208" s="10"/>
    </row>
    <row r="209" spans="2:5" s="2" customFormat="1" ht="18" customHeight="1" x14ac:dyDescent="0.25">
      <c r="B209" s="10"/>
      <c r="C209" s="10"/>
      <c r="D209" s="10"/>
      <c r="E209" s="10"/>
    </row>
    <row r="210" spans="2:5" s="2" customFormat="1" ht="18" customHeight="1" x14ac:dyDescent="0.25">
      <c r="B210" s="10"/>
      <c r="C210" s="10"/>
      <c r="D210" s="10"/>
      <c r="E210" s="10"/>
    </row>
    <row r="211" spans="2:5" s="2" customFormat="1" ht="18" customHeight="1" x14ac:dyDescent="0.25">
      <c r="B211" s="10"/>
      <c r="C211" s="10"/>
      <c r="D211" s="10"/>
      <c r="E211" s="10"/>
    </row>
    <row r="212" spans="2:5" s="2" customFormat="1" ht="18" customHeight="1" x14ac:dyDescent="0.25">
      <c r="B212" s="10"/>
      <c r="C212" s="10"/>
      <c r="D212" s="10"/>
      <c r="E212" s="10"/>
    </row>
    <row r="213" spans="2:5" s="2" customFormat="1" ht="18" customHeight="1" x14ac:dyDescent="0.25">
      <c r="B213" s="10"/>
      <c r="C213" s="10"/>
      <c r="D213" s="10"/>
      <c r="E213" s="10"/>
    </row>
    <row r="214" spans="2:5" s="2" customFormat="1" ht="18" customHeight="1" x14ac:dyDescent="0.25">
      <c r="B214" s="10"/>
      <c r="C214" s="10"/>
      <c r="D214" s="10"/>
      <c r="E214" s="10"/>
    </row>
    <row r="215" spans="2:5" s="2" customFormat="1" ht="18" customHeight="1" x14ac:dyDescent="0.25">
      <c r="B215" s="10"/>
      <c r="C215" s="10"/>
      <c r="D215" s="10"/>
      <c r="E215" s="10"/>
    </row>
    <row r="216" spans="2:5" s="2" customFormat="1" ht="18" customHeight="1" x14ac:dyDescent="0.25">
      <c r="B216" s="10"/>
      <c r="C216" s="10"/>
      <c r="D216" s="10"/>
      <c r="E216" s="10"/>
    </row>
    <row r="217" spans="2:5" s="2" customFormat="1" ht="18" customHeight="1" x14ac:dyDescent="0.25">
      <c r="B217" s="10"/>
      <c r="C217" s="10"/>
      <c r="D217" s="10"/>
      <c r="E217" s="10"/>
    </row>
    <row r="218" spans="2:5" s="2" customFormat="1" ht="18" customHeight="1" x14ac:dyDescent="0.25">
      <c r="B218" s="10"/>
      <c r="C218" s="10"/>
      <c r="D218" s="10"/>
      <c r="E218" s="10"/>
    </row>
    <row r="219" spans="2:5" s="2" customFormat="1" ht="18" customHeight="1" x14ac:dyDescent="0.25">
      <c r="B219" s="10"/>
      <c r="C219" s="10"/>
      <c r="D219" s="10"/>
      <c r="E219" s="10"/>
    </row>
    <row r="220" spans="2:5" s="2" customFormat="1" ht="18" customHeight="1" x14ac:dyDescent="0.25">
      <c r="B220" s="10"/>
      <c r="C220" s="10"/>
      <c r="D220" s="10"/>
      <c r="E220" s="10"/>
    </row>
    <row r="221" spans="2:5" s="2" customFormat="1" ht="18" customHeight="1" x14ac:dyDescent="0.25">
      <c r="B221" s="10"/>
      <c r="C221" s="10"/>
      <c r="D221" s="10"/>
      <c r="E221" s="10"/>
    </row>
    <row r="222" spans="2:5" s="2" customFormat="1" ht="18" customHeight="1" x14ac:dyDescent="0.25">
      <c r="B222" s="10"/>
      <c r="C222" s="10"/>
      <c r="D222" s="10"/>
      <c r="E222" s="10"/>
    </row>
    <row r="223" spans="2:5" s="2" customFormat="1" ht="18" customHeight="1" x14ac:dyDescent="0.25">
      <c r="B223" s="10"/>
      <c r="C223" s="10"/>
      <c r="D223" s="10"/>
      <c r="E223" s="10"/>
    </row>
    <row r="224" spans="2:5" s="2" customFormat="1" ht="18" customHeight="1" x14ac:dyDescent="0.25">
      <c r="B224" s="10"/>
      <c r="C224" s="10"/>
      <c r="D224" s="10"/>
      <c r="E224" s="10"/>
    </row>
    <row r="225" spans="2:5" s="2" customFormat="1" ht="18" customHeight="1" x14ac:dyDescent="0.25">
      <c r="B225" s="10"/>
      <c r="C225" s="10"/>
      <c r="D225" s="10"/>
      <c r="E225" s="10"/>
    </row>
    <row r="226" spans="2:5" s="2" customFormat="1" ht="18" customHeight="1" x14ac:dyDescent="0.25">
      <c r="B226" s="10"/>
      <c r="C226" s="10"/>
      <c r="D226" s="10"/>
      <c r="E226" s="10"/>
    </row>
    <row r="227" spans="2:5" s="2" customFormat="1" ht="18" customHeight="1" x14ac:dyDescent="0.25">
      <c r="B227" s="10"/>
      <c r="C227" s="10"/>
      <c r="D227" s="10"/>
      <c r="E227" s="10"/>
    </row>
    <row r="228" spans="2:5" s="2" customFormat="1" ht="18" customHeight="1" x14ac:dyDescent="0.25">
      <c r="B228" s="10"/>
      <c r="C228" s="10"/>
      <c r="D228" s="10"/>
      <c r="E228" s="10"/>
    </row>
    <row r="229" spans="2:5" s="2" customFormat="1" ht="18" customHeight="1" x14ac:dyDescent="0.25">
      <c r="B229" s="10"/>
      <c r="C229" s="10"/>
      <c r="D229" s="10"/>
      <c r="E229" s="10"/>
    </row>
    <row r="230" spans="2:5" s="2" customFormat="1" ht="18" customHeight="1" x14ac:dyDescent="0.25">
      <c r="B230" s="10"/>
      <c r="C230" s="10"/>
      <c r="D230" s="10"/>
      <c r="E230" s="10"/>
    </row>
    <row r="231" spans="2:5" s="2" customFormat="1" ht="18" customHeight="1" x14ac:dyDescent="0.25">
      <c r="B231" s="10"/>
      <c r="C231" s="10"/>
      <c r="D231" s="10"/>
      <c r="E231" s="10"/>
    </row>
    <row r="232" spans="2:5" s="2" customFormat="1" ht="18" customHeight="1" x14ac:dyDescent="0.25">
      <c r="B232" s="10"/>
      <c r="C232" s="10"/>
      <c r="D232" s="10"/>
      <c r="E232" s="10"/>
    </row>
    <row r="233" spans="2:5" s="2" customFormat="1" ht="18" customHeight="1" x14ac:dyDescent="0.25">
      <c r="B233" s="10"/>
      <c r="C233" s="10"/>
      <c r="D233" s="10"/>
      <c r="E233" s="10"/>
    </row>
    <row r="234" spans="2:5" s="2" customFormat="1" ht="18" customHeight="1" x14ac:dyDescent="0.25">
      <c r="B234" s="10"/>
      <c r="C234" s="10"/>
      <c r="D234" s="10"/>
      <c r="E234" s="10"/>
    </row>
    <row r="235" spans="2:5" s="2" customFormat="1" ht="18" customHeight="1" x14ac:dyDescent="0.25">
      <c r="B235" s="10"/>
      <c r="C235" s="10"/>
      <c r="D235" s="10"/>
      <c r="E235" s="10"/>
    </row>
    <row r="236" spans="2:5" s="2" customFormat="1" ht="18" customHeight="1" x14ac:dyDescent="0.25">
      <c r="B236" s="10"/>
      <c r="C236" s="10"/>
      <c r="D236" s="10"/>
      <c r="E236" s="10"/>
    </row>
    <row r="237" spans="2:5" s="2" customFormat="1" ht="18" customHeight="1" x14ac:dyDescent="0.25">
      <c r="B237" s="10"/>
      <c r="C237" s="10"/>
      <c r="D237" s="10"/>
      <c r="E237" s="10"/>
    </row>
    <row r="238" spans="2:5" s="2" customFormat="1" ht="18" customHeight="1" x14ac:dyDescent="0.25">
      <c r="B238" s="10"/>
      <c r="C238" s="10"/>
      <c r="D238" s="10"/>
      <c r="E238" s="10"/>
    </row>
    <row r="239" spans="2:5" s="2" customFormat="1" ht="18" customHeight="1" x14ac:dyDescent="0.25">
      <c r="B239" s="10"/>
      <c r="C239" s="10"/>
      <c r="D239" s="10"/>
      <c r="E239" s="10"/>
    </row>
    <row r="240" spans="2:5" s="2" customFormat="1" ht="18" customHeight="1" x14ac:dyDescent="0.25">
      <c r="B240" s="10"/>
      <c r="C240" s="10"/>
      <c r="D240" s="10"/>
      <c r="E240" s="10"/>
    </row>
    <row r="241" spans="2:5" s="2" customFormat="1" ht="18" customHeight="1" x14ac:dyDescent="0.25">
      <c r="B241" s="10"/>
      <c r="C241" s="10"/>
      <c r="D241" s="10"/>
      <c r="E241" s="10"/>
    </row>
    <row r="242" spans="2:5" s="2" customFormat="1" ht="18" customHeight="1" x14ac:dyDescent="0.25">
      <c r="B242" s="10"/>
      <c r="C242" s="10"/>
      <c r="D242" s="10"/>
      <c r="E242" s="10"/>
    </row>
    <row r="243" spans="2:5" s="2" customFormat="1" ht="18" customHeight="1" x14ac:dyDescent="0.25">
      <c r="B243" s="10"/>
      <c r="C243" s="10"/>
      <c r="D243" s="10"/>
      <c r="E243" s="10"/>
    </row>
    <row r="244" spans="2:5" s="2" customFormat="1" ht="18" customHeight="1" x14ac:dyDescent="0.25">
      <c r="B244" s="10"/>
      <c r="C244" s="10"/>
      <c r="D244" s="10"/>
      <c r="E244" s="10"/>
    </row>
    <row r="245" spans="2:5" s="2" customFormat="1" ht="18" customHeight="1" x14ac:dyDescent="0.25">
      <c r="B245" s="10"/>
      <c r="C245" s="10"/>
      <c r="D245" s="10"/>
      <c r="E245" s="10"/>
    </row>
    <row r="246" spans="2:5" s="2" customFormat="1" ht="18" customHeight="1" x14ac:dyDescent="0.25">
      <c r="B246" s="10"/>
      <c r="C246" s="10"/>
      <c r="D246" s="10"/>
      <c r="E246" s="10"/>
    </row>
    <row r="247" spans="2:5" s="2" customFormat="1" ht="18" customHeight="1" x14ac:dyDescent="0.25"/>
    <row r="248" spans="2:5" s="2" customFormat="1" ht="18" customHeight="1" x14ac:dyDescent="0.25"/>
    <row r="249" spans="2:5" s="2" customFormat="1" ht="18" customHeight="1" x14ac:dyDescent="0.25"/>
    <row r="250" spans="2:5" s="2" customFormat="1" ht="18" customHeight="1" x14ac:dyDescent="0.25"/>
    <row r="251" spans="2:5" s="2" customFormat="1" ht="18" customHeight="1" x14ac:dyDescent="0.25"/>
    <row r="252" spans="2:5" s="2" customFormat="1" ht="18" customHeight="1" x14ac:dyDescent="0.25"/>
    <row r="253" spans="2:5" s="2" customFormat="1" ht="18" customHeight="1" x14ac:dyDescent="0.25"/>
    <row r="254" spans="2:5" s="2" customFormat="1" ht="18" customHeight="1" x14ac:dyDescent="0.25"/>
    <row r="255" spans="2:5" s="2" customFormat="1" ht="18" customHeight="1" x14ac:dyDescent="0.25"/>
    <row r="256" spans="2:5" s="2" customFormat="1" ht="18" customHeight="1" x14ac:dyDescent="0.25"/>
    <row r="257" s="2" customFormat="1" ht="18" customHeight="1" x14ac:dyDescent="0.25"/>
    <row r="258" s="2" customFormat="1" ht="18" customHeight="1" x14ac:dyDescent="0.25"/>
    <row r="259" s="2" customFormat="1" ht="18" customHeight="1" x14ac:dyDescent="0.25"/>
    <row r="260" s="2" customFormat="1" ht="18" customHeight="1" x14ac:dyDescent="0.25"/>
    <row r="261" s="2" customFormat="1" ht="19" customHeight="1" x14ac:dyDescent="0.25"/>
    <row r="262" s="2" customFormat="1" ht="19" customHeight="1" x14ac:dyDescent="0.25"/>
    <row r="263" s="2" customFormat="1" ht="19" customHeight="1" x14ac:dyDescent="0.25"/>
    <row r="264" s="2" customFormat="1" ht="19" customHeight="1" x14ac:dyDescent="0.25"/>
    <row r="265" s="2" customFormat="1" ht="19" customHeight="1" x14ac:dyDescent="0.25"/>
    <row r="266" s="2" customFormat="1" ht="19" customHeight="1" x14ac:dyDescent="0.25"/>
    <row r="267" s="2" customFormat="1" ht="19" customHeight="1" x14ac:dyDescent="0.25"/>
    <row r="268" s="2" customFormat="1" ht="19" customHeight="1" x14ac:dyDescent="0.25"/>
    <row r="269" s="2" customFormat="1" ht="19" customHeight="1" x14ac:dyDescent="0.25"/>
    <row r="270" s="2" customFormat="1" ht="19" customHeight="1" x14ac:dyDescent="0.25"/>
    <row r="271" s="2" customFormat="1" ht="19" customHeight="1" x14ac:dyDescent="0.25"/>
    <row r="272" s="2" customFormat="1" ht="19" customHeight="1" x14ac:dyDescent="0.25"/>
    <row r="273" s="2" customFormat="1" ht="19" customHeight="1" x14ac:dyDescent="0.25"/>
    <row r="274" s="2" customFormat="1" ht="19" customHeight="1" x14ac:dyDescent="0.25"/>
    <row r="275" s="2" customFormat="1" ht="19" customHeight="1" x14ac:dyDescent="0.25"/>
    <row r="276" s="2" customFormat="1" ht="19" customHeight="1" x14ac:dyDescent="0.25"/>
    <row r="277" s="2" customFormat="1" ht="19" customHeight="1" x14ac:dyDescent="0.25"/>
    <row r="278" s="2" customFormat="1" ht="19" customHeight="1" x14ac:dyDescent="0.25"/>
    <row r="279" s="2" customFormat="1" ht="19" customHeight="1" x14ac:dyDescent="0.25"/>
    <row r="280" s="2" customFormat="1" ht="19" customHeight="1" x14ac:dyDescent="0.25"/>
    <row r="281" s="2" customFormat="1" ht="19" customHeight="1" x14ac:dyDescent="0.25"/>
    <row r="282" s="2" customFormat="1" ht="19" customHeight="1" x14ac:dyDescent="0.25"/>
    <row r="283" s="2" customFormat="1" ht="19" customHeight="1" x14ac:dyDescent="0.25"/>
    <row r="284" s="2" customFormat="1" ht="19" customHeight="1" x14ac:dyDescent="0.25"/>
    <row r="285" s="2" customFormat="1" ht="19" customHeight="1" x14ac:dyDescent="0.25"/>
    <row r="286" s="2" customFormat="1" ht="19" customHeight="1" x14ac:dyDescent="0.25"/>
    <row r="287" s="2" customFormat="1" ht="19" customHeight="1" x14ac:dyDescent="0.25"/>
    <row r="288" s="2" customFormat="1" ht="19" customHeight="1" x14ac:dyDescent="0.25"/>
    <row r="289" s="2" customFormat="1" ht="19" customHeight="1" x14ac:dyDescent="0.25"/>
    <row r="290" s="2" customFormat="1" ht="19" customHeight="1" x14ac:dyDescent="0.25"/>
    <row r="291" s="2" customFormat="1" ht="19" customHeight="1" x14ac:dyDescent="0.25"/>
    <row r="292" s="2" customFormat="1" ht="19" customHeight="1" x14ac:dyDescent="0.25"/>
    <row r="293" s="2" customFormat="1" ht="19" customHeight="1" x14ac:dyDescent="0.25"/>
    <row r="294" s="2" customFormat="1" ht="19" customHeight="1" x14ac:dyDescent="0.25"/>
    <row r="295" s="2" customFormat="1" ht="19" customHeight="1" x14ac:dyDescent="0.25"/>
    <row r="296" s="2" customFormat="1" ht="19" customHeight="1" x14ac:dyDescent="0.25"/>
    <row r="297" s="2" customFormat="1" ht="19" customHeight="1" x14ac:dyDescent="0.25"/>
    <row r="298" s="2" customFormat="1" ht="19" customHeight="1" x14ac:dyDescent="0.25"/>
    <row r="299" s="2" customFormat="1" ht="19" customHeight="1" x14ac:dyDescent="0.25"/>
    <row r="300" s="2" customFormat="1" ht="19" customHeight="1" x14ac:dyDescent="0.25"/>
    <row r="301" s="2" customFormat="1" ht="19" customHeight="1" x14ac:dyDescent="0.25"/>
    <row r="302" s="2" customFormat="1" ht="19" customHeight="1" x14ac:dyDescent="0.25"/>
  </sheetData>
  <autoFilter ref="A3:O3" xr:uid="{00000000-0001-0000-0400-000000000000}"/>
  <mergeCells count="1">
    <mergeCell ref="B1:G1"/>
  </mergeCells>
  <pageMargins left="1.3385826771653544" right="0.78740157480314965" top="0.39370078740157483" bottom="0.89" header="0.51181102362204722" footer="0.53"/>
  <pageSetup paperSize="9" orientation="portrait" r:id="rId1"/>
  <headerFooter alignWithMargins="0">
    <oddFooter>&amp;CEtat : janvier 2011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</vt:i4>
      </vt:variant>
    </vt:vector>
  </HeadingPairs>
  <TitlesOfParts>
    <vt:vector size="12" baseType="lpstr">
      <vt:lpstr>à remplir, auszufüllen</vt:lpstr>
      <vt:lpstr>Exemple, Beispiel</vt:lpstr>
      <vt:lpstr>Ex pour courrier</vt:lpstr>
      <vt:lpstr>Liste STEP</vt:lpstr>
      <vt:lpstr>N°Commune, Gemeindenr</vt:lpstr>
      <vt:lpstr>'N°Commune, Gemeindenr'!Impression_des_titres</vt:lpstr>
      <vt:lpstr>'à remplir, auszufüllen'!Langue</vt:lpstr>
      <vt:lpstr>'Ex pour courrier'!Langue</vt:lpstr>
      <vt:lpstr>'Exemple, Beispiel'!Langue</vt:lpstr>
      <vt:lpstr>'à remplir, auszufüllen'!Zone_d_impression</vt:lpstr>
      <vt:lpstr>'Ex pour courrier'!Zone_d_impression</vt:lpstr>
      <vt:lpstr>'Exemple, Beispiel'!Zone_d_impression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Mange</dc:creator>
  <cp:lastModifiedBy>Natalia REYMOND</cp:lastModifiedBy>
  <cp:lastPrinted>2020-11-11T09:11:17Z</cp:lastPrinted>
  <dcterms:created xsi:type="dcterms:W3CDTF">2010-09-15T12:30:19Z</dcterms:created>
  <dcterms:modified xsi:type="dcterms:W3CDTF">2026-02-02T11:18:07Z</dcterms:modified>
</cp:coreProperties>
</file>