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drawings/drawing2.xml" ContentType="application/vnd.openxmlformats-officedocument.drawing+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codeName="{51196F13-6AD0-C1B8-E2B4-A1F9AE17003E}"/>
  <workbookPr codeName="ThisWorkbook" defaultThemeVersion="124226"/>
  <mc:AlternateContent xmlns:mc="http://schemas.openxmlformats.org/markup-compatibility/2006">
    <mc:Choice Requires="x15">
      <x15ac:absPath xmlns:x15ac="http://schemas.microsoft.com/office/spreadsheetml/2010/11/ac" url="N:\USERDAT\INFORMAT\dammar\Rachat fictif - Programme Xcelsius etc\"/>
    </mc:Choice>
  </mc:AlternateContent>
  <workbookProtection workbookAlgorithmName="SHA-512" workbookHashValue="qbVASOtdXiHT29AJQGwyfepF/yrXYi/xP7fv/VRfNPxCKvNkLcVaWjfOdadTMOBQn2AubwCPlvUHt0aVNym3/g==" workbookSaltValue="SCg7K/U+Quv+FkWXRFJWYA==" workbookSpinCount="100000" lockStructure="1"/>
  <bookViews>
    <workbookView xWindow="195" yWindow="60" windowWidth="23745" windowHeight="9435" firstSheet="1" activeTab="1"/>
  </bookViews>
  <sheets>
    <sheet name="Feuil1" sheetId="1" state="hidden" r:id="rId1"/>
    <sheet name="Rachat fictif" sheetId="3" r:id="rId2"/>
    <sheet name="Informations" sheetId="4" r:id="rId3"/>
  </sheets>
  <definedNames>
    <definedName name="BO001F1ADF4FF24E8F8648712EF4EFC0DB" hidden="1">Feuil1!$C$49</definedName>
    <definedName name="BO015700FCE14B47CD9C8B052782CF4798" hidden="1">Feuil1!$C$49</definedName>
    <definedName name="BO01C003FC54AE4132AFA61B0B59DA60BD" hidden="1">Feuil1!$C$49</definedName>
    <definedName name="BO01F44293F9214435A13E01D2673023EC" hidden="1">Feuil1!$C$49</definedName>
    <definedName name="BO03071A617AE14679AEEF2B3B560039BB" hidden="1">Feuil1!$D$5</definedName>
    <definedName name="BO05E9395EB3A9446A9FD4DA878C681912" hidden="1">Feuil1!$C$49</definedName>
    <definedName name="BO060E86CE91B041E1A70B33A70050B78B" hidden="1">Feuil1!$F$8</definedName>
    <definedName name="BO060EF3C7426E49868F37CFECB442BC28" hidden="1">Feuil1!$C$49</definedName>
    <definedName name="BO064845E66878490FAFB989161F42D228" hidden="1">Feuil1!$C$49</definedName>
    <definedName name="BO06A99E7DE5404A21AB0BA9C85BBD566D" hidden="1">Feuil1!$D$21</definedName>
    <definedName name="BO071C0E5D0DEB46699848A1FC3454F45A" hidden="1">Feuil1!$C$49</definedName>
    <definedName name="BO09E84B0F44334E3DB9D9889F037517BB" hidden="1">Feuil1!$C$49</definedName>
    <definedName name="BO0A71290CE2064A92AE053CF9A745C7E0" hidden="1">Feuil1!$E$5</definedName>
    <definedName name="BO0DF24663C0A84D1C95EEEB85914158BD" hidden="1">Feuil1!$C$49</definedName>
    <definedName name="BO0F3AF0D28F014EFF9CC5798371FEECC1" hidden="1">Feuil1!$C$49</definedName>
    <definedName name="BO0F7681C14A5646FDA6EA2F8FAAC05EF2" hidden="1">Feuil1!$C$47</definedName>
    <definedName name="BO10DC434678764D909E7A104961766C0F" hidden="1">Feuil1!$D$8</definedName>
    <definedName name="BO1162DA801BF14E01A9CED2245E9621FE" hidden="1">Feuil1!$J$8</definedName>
    <definedName name="BO12D2BD86A68C44318D7C5ACE04727FF4" hidden="1">Feuil1!$F$9</definedName>
    <definedName name="BO162F56006BDC4DDE914E1A33E06D6285" hidden="1">Feuil1!$C$49</definedName>
    <definedName name="BO187342C9E99E4244A01451541019EC61" hidden="1">Feuil1!$C$49</definedName>
    <definedName name="BO19AD3EA6251B4C229CE1BE4CE8976D3A" hidden="1">Feuil1!$H$5</definedName>
    <definedName name="BO1A07A454CCF2474383E7EFC0EE6BBA3C" hidden="1">Feuil1!$B$16</definedName>
    <definedName name="BO1A37F760E9B04A5981E0235D5EBE1711" hidden="1">Feuil1!$D$9</definedName>
    <definedName name="BO1B5C69B7786144A3B60CC16AA17624A7" hidden="1">Feuil1!$C$49</definedName>
    <definedName name="BO1CC37B96375E488E8B810D59D46C4245" hidden="1">Feuil1!$C$49</definedName>
    <definedName name="BO1D226C18571246AD9794B6ED128DB6F2" hidden="1">Feuil1!$B$1:$H$1</definedName>
    <definedName name="BO1D6C74DEE32C416593FCB94ECD3F28E0" hidden="1">Feuil1!$G$3:$I$6</definedName>
    <definedName name="BO2033FA5C6D6147FE8926AEB6399AF197" hidden="1">Feuil1!$C$49</definedName>
    <definedName name="BO20BF1249D8124565B7AABE5BAAA30A5D" hidden="1">Feuil1!$C$49</definedName>
    <definedName name="BO214703EFB0734BB2BBFC9B3AF9CE355E" hidden="1">Feuil1!$C$8</definedName>
    <definedName name="BO21AC5378BF974B9F94B9B5ECBA6177FB" hidden="1">Feuil1!$C$49</definedName>
    <definedName name="BO22469A0D9A944C6F9E2255AEF3FE07BA" hidden="1">Feuil1!$C$49</definedName>
    <definedName name="BO2258F01EE0924BACBCA1AC65367C9AAD" hidden="1">Feuil1!$C$49</definedName>
    <definedName name="BO22D2C3FA178549C0ADA5541861AF3E3B" hidden="1">Feuil1!$H$19</definedName>
    <definedName name="BO2357AC893D4D4A3899BCD93351141D82" hidden="1">Feuil1!#REF!</definedName>
    <definedName name="BO23F5FE98F65A4EEFA0A192B1A6B89399" hidden="1">Feuil1!$C$8</definedName>
    <definedName name="BO24AF374CB19F4235A1916C313694C3E6" hidden="1">Feuil1!$C$49</definedName>
    <definedName name="BO278747B10AA34510B5DC1BAB50AF92D0" hidden="1">Feuil1!$D$21</definedName>
    <definedName name="BO2A5ED5F724FE40D790DAACEF9D239DD6" hidden="1">Feuil1!$C$3</definedName>
    <definedName name="BO2B1776ABBA824A7986FDF2AD131DD02D" hidden="1">Feuil1!$B$22</definedName>
    <definedName name="BO2B39A77F184F4C57ACA774DCA92B2805" hidden="1">Feuil1!$C$49</definedName>
    <definedName name="BO2B6DCD6CBE4F4FCA84BD0BE0ADFE8184" hidden="1">Feuil1!$C$10</definedName>
    <definedName name="BO2C8F23108D764E6497E2C6978D515A8B" hidden="1">Feuil1!$D$4</definedName>
    <definedName name="BO2FCE251BF34F400B929488C1A0501BC6" hidden="1">Feuil1!$F$13</definedName>
    <definedName name="BO3038EF03867648BE922BB52954CE9A68" hidden="1">Feuil1!$C$9</definedName>
    <definedName name="BO30BA39D44BCB462F98957F01C0268708" hidden="1">Feuil1!$C$46</definedName>
    <definedName name="BO312B88C7D2074FA5817AE1D5DCFD584C" hidden="1">Feuil1!$C$49</definedName>
    <definedName name="BO3145B7B2040C496C85107C789F439209" hidden="1">Feuil1!$D$22</definedName>
    <definedName name="BO3287A4268867462C8691E9123179B472" hidden="1">Feuil1!$C$49</definedName>
    <definedName name="BO33486509AD524713A90EE863F10108A4" hidden="1">Feuil1!$E$8</definedName>
    <definedName name="BO33A4F725BA734088971C4CFA11541037" hidden="1">Feuil1!$D$16</definedName>
    <definedName name="BO33B4F15535ED49DFB252F6C23922C19C" hidden="1">Feuil1!$B$14</definedName>
    <definedName name="BO33CF0A8500AC4266AD6CE170E664B86F" hidden="1">Feuil1!$C$49</definedName>
    <definedName name="BO34561745877048F4B483AAD0BD621AED" hidden="1">Feuil1!$D$4</definedName>
    <definedName name="BO36C49874279D4291B57E0DA67AE039CA" hidden="1">Feuil1!$J$9</definedName>
    <definedName name="BO3B6593410CD7404583DB6D09D9C7E592" hidden="1">Feuil1!$C$4</definedName>
    <definedName name="BO3BB7F83D772A4D9682B48CC789402651" hidden="1">Feuil1!$C$2:$G$2</definedName>
    <definedName name="BO3BFAD9BBFD874928A6E5C0B5B17D5856" hidden="1">Feuil1!$B$1:$H$22</definedName>
    <definedName name="BO3E072110E3F74414B95147E891BEBE76" hidden="1">Feuil1!$C$49</definedName>
    <definedName name="BO3EC417BA8FF14D4FB5E544832B97D094" hidden="1">Feuil1!$C$49</definedName>
    <definedName name="BO3FD4E1838C03449B8C37AA64CEC4F60D" hidden="1">Feuil1!$B$22</definedName>
    <definedName name="BO403AC2EE45624CCE8A8C3E8F8757264E" hidden="1">Feuil1!$C$10</definedName>
    <definedName name="BO40C0A7FD10134910BAF4AA0A8B7B764A" hidden="1">Feuil1!$C$49</definedName>
    <definedName name="BO41772BAB0B9C4FD696144515DBC645CA" hidden="1">Feuil1!$D$14</definedName>
    <definedName name="BO42B5DDBE0339433289F26E63DC3CA9EC" hidden="1">Feuil1!$C$49</definedName>
    <definedName name="BO44B95291F4B7402081A70E321BEDE911" hidden="1">Feuil1!$E$9</definedName>
    <definedName name="BO471D7663B7D046E8920948C33253C16C" hidden="1">Feuil1!$E$10</definedName>
    <definedName name="BO492D42C48F5D481F94DF944CD88C5456" hidden="1">Feuil1!$C$44</definedName>
    <definedName name="BO5115DE744FA4417AB43FC4E727A4AB3A" hidden="1">Feuil1!$C$47</definedName>
    <definedName name="BO5137840B4C3E47BBA4C5F0A9F324511F" hidden="1">Feuil1!$D$19</definedName>
    <definedName name="BO516477293E524593A902372D22A03792" hidden="1">Feuil1!$C$4</definedName>
    <definedName name="BO54339161B1D84FA2936BB1809181E88E" hidden="1">Feuil1!$C$11</definedName>
    <definedName name="BO5786C21C77524BC2BCFBB4B2A98DF1E2" hidden="1">Feuil1!$C$49</definedName>
    <definedName name="BO57C1FE1DBA4A424DA6CDD50C53CF617F" hidden="1">Feuil1!$H$5</definedName>
    <definedName name="BO5903B3C8720C4C7A815E818BADB37B23" hidden="1">Feuil1!$C$49</definedName>
    <definedName name="BO5A1C606E23E04FEA9A44D1EB0188A1CD" hidden="1">Feuil1!$E$4</definedName>
    <definedName name="BO5BCFE22D5491412ABD63C393405E36D1" hidden="1">Feuil1!$C$44</definedName>
    <definedName name="BO5E0ED8070451407B9AF1579101C88867" hidden="1">Feuil1!$C$49</definedName>
    <definedName name="BO5F7ACFBAC3064D2CAE24B34397005F40" hidden="1">Feuil1!$E$12</definedName>
    <definedName name="BO5FF42901A7794B149C799D071A62806C" hidden="1">Feuil1!$D$11</definedName>
    <definedName name="BO6017AB5DBB6345F7BB9972FBB31CCAEC" hidden="1">Feuil1!$F$5</definedName>
    <definedName name="BO61576969230B488685F5F6505A7AC1A2" hidden="1">Feuil1!$J$10</definedName>
    <definedName name="BO61A855905C03428086F1BFDF5E60E597" hidden="1">Feuil1!$C$49</definedName>
    <definedName name="BO6240D09A5B7F417D8D69AFA2CAC3DAFE" hidden="1">Feuil1!$H$19</definedName>
    <definedName name="BO625B2CA658CA4C1397AF4AA4A73CFF2C" hidden="1">Feuil1!$C$49</definedName>
    <definedName name="BO626E5218154548B7879AC37FC39148C1" hidden="1">Feuil1!$C$12</definedName>
    <definedName name="BO6458B52DECAF40559E8E64F063875BCB" hidden="1">Feuil1!$E$4</definedName>
    <definedName name="BO68051719F2B24D6BA25343F4F5809AAA" hidden="1">Feuil1!$C$4</definedName>
    <definedName name="BO69AC7971E32A4A1BA8BF2EF90FA203D0" hidden="1">Feuil1!$C$49</definedName>
    <definedName name="BO6A4C5597EC024DF5A2E05FB46902D734" hidden="1">Feuil1!$E$6</definedName>
    <definedName name="BO6D37044848C34A0C8831D44054292036" hidden="1">Feuil1!$C$49</definedName>
    <definedName name="BO6DAC62129D2847B4B49611FDE954D661" hidden="1">Feuil1!$E$22</definedName>
    <definedName name="BO6DB69E39DD4E46988388F59080C1404F" hidden="1">Feuil1!$H$5</definedName>
    <definedName name="BO6DED0BC2930B470EA9954920DA82E271" hidden="1">Feuil1!$C$49</definedName>
    <definedName name="BO6F0014F40B8A41FA9154A1AA3724AA11" hidden="1">Feuil1!$C$49</definedName>
    <definedName name="BO6F887524AB134A7AACA9C554224CDEC0" hidden="1">Feuil1!$H$5</definedName>
    <definedName name="BO6FFD086988FC42288097672B136BF23E" hidden="1">Feuil1!$C$49</definedName>
    <definedName name="BO70ED30BB5CEA47F09A313E9F88228CBD" hidden="1">Feuil1!$H$19</definedName>
    <definedName name="BO711B9127477C4548B750D2ECB2ABD3F2" hidden="1">Feuil1!$C$49</definedName>
    <definedName name="BO717E8AA6EAA646BA90FA0A8AFD77BE98" hidden="1">Feuil1!$F$21</definedName>
    <definedName name="BO72B634EDF1A04648BDB8639677B64A5F" hidden="1">Feuil1!$I$1:$O$1</definedName>
    <definedName name="BO7367BC6C3D3A45A09CFA83504FA4275C" hidden="1">Feuil1!$C$49</definedName>
    <definedName name="BO73D5164CA7BD46E2902504599482CB05" hidden="1">Feuil1!$F$10</definedName>
    <definedName name="BO748ECECEF12C42C6B110FCFB9C650B7F" hidden="1">Feuil1!$G$21:$G$22</definedName>
    <definedName name="BO76E7595F92B84937A88CEC74CBFCCDEC" hidden="1">Feuil1!$C$49</definedName>
    <definedName name="BO76E9995EF7A949CBA4960E02495BC6AF" hidden="1">Feuil1!$C$49</definedName>
    <definedName name="BO77292718371A4643875689BCEC85EC1F" hidden="1">Feuil1!$H$5</definedName>
    <definedName name="BO7B46B8605E3844F7948D5420A3D80C42" hidden="1">Feuil1!$D$12</definedName>
    <definedName name="BO7C4BE084878E4CEF8544A148B692F26A" hidden="1">Feuil1!$J$11</definedName>
    <definedName name="BO7C878CFA6D2742D5867ED092E3918072" hidden="1">Feuil1!$C$49</definedName>
    <definedName name="BO7D3E6D6154154A06B3B966459D395395" hidden="1">Feuil1!$D$7</definedName>
    <definedName name="BO7D60E52AC0E74E659989283E54138257" hidden="1">Feuil1!$H$19</definedName>
    <definedName name="BO7DAA0F3043714F3D9C15E0C251DD963A" hidden="1">Feuil1!$C$49</definedName>
    <definedName name="BO7E9BE82229164A46ADE779FCD78D6819" hidden="1">Feuil1!$C$49</definedName>
    <definedName name="BO8163131983FA4189902FC295DF6F4417" hidden="1">Feuil1!$C$49</definedName>
    <definedName name="BO842A0743E248413CAAEBACAF6F067C5D" hidden="1">Feuil1!$C$49</definedName>
    <definedName name="BO854249D4520E44738415A1BF5E2DEE9A" hidden="1">Feuil1!$B$19</definedName>
    <definedName name="BO855F77ECA37B4446A570D1E952823A4C" hidden="1">Feuil1!$E$7</definedName>
    <definedName name="BO8813674D4DCA4EFAADDF3D9094CFC336" hidden="1">Feuil1!$C$49</definedName>
    <definedName name="BO88D4BF15F5BE4704BD17263E1A7608F5" hidden="1">Feuil1!$C$49</definedName>
    <definedName name="BO8A02CB40DA6D40DE8E2F17F72101D990" hidden="1">Feuil1!$C$49</definedName>
    <definedName name="BO8C3BB487420D4B89B040D8D3A2AA9292" hidden="1">Feuil1!$C$49</definedName>
    <definedName name="BO8FD29DB4A0E0423B94C4BE1EC0D6DFF8" hidden="1">Feuil1!$C$47</definedName>
    <definedName name="BO90E970197AD44C66A84098E84B9B61A0" hidden="1">Feuil1!$C$49</definedName>
    <definedName name="BO910FAAB347F54099B450C3DADC1FC774" hidden="1">Feuil1!$E$20</definedName>
    <definedName name="BO91F8030E4CAE4B40B664C618E200E1B0" hidden="1">Feuil1!$C$11</definedName>
    <definedName name="BO9208409C0887453397E5B0A810124394" hidden="1">Feuil1!$C$4</definedName>
    <definedName name="BO939DAFE258B441A4B1C64CBF9810F47B" hidden="1">Feuil1!$F$12</definedName>
    <definedName name="BO9426DE39A7DB4857B413DFC75B98F788" hidden="1">Feuil1!$D$16</definedName>
    <definedName name="BO96385E01010D4C8A98D09CAA3DB913AA" hidden="1">Feuil1!$C$49</definedName>
    <definedName name="BO9882EF9D065A40578EDDCF82A66EA5B6" hidden="1">Feuil1!$C$49</definedName>
    <definedName name="BO990BDA6E8B6F43EE93D42D3CC27EC6C1" hidden="1">Feuil1!$F$4</definedName>
    <definedName name="BO994D27DDD0DF4159853358FFB178D5A0" hidden="1">Feuil1!$C$49</definedName>
    <definedName name="BO9AE8666960AF42AC92A9EBAB10C49DC0" hidden="1">Feuil1!$C$49</definedName>
    <definedName name="BOA06474AE481040BD929607C2C166A4CE" hidden="1">Feuil1!$D$17</definedName>
    <definedName name="BOA0DE4867FD4A4EBAAFCEF60D89C6A2E6" hidden="1">Feuil1!$E$18</definedName>
    <definedName name="BOA0E1C591E44241D3AE5449EEA1FEF07C" hidden="1">Feuil1!$C$2:$G$2</definedName>
    <definedName name="BOA13A4AA94F654447B79AF2CF31835593" hidden="1">Feuil1!$C$49</definedName>
    <definedName name="BOA29F84F7E10C45C1887B91C624D95F95" hidden="1">Feuil1!$C$49</definedName>
    <definedName name="BOA3A3046402A34105904E4B6D6184BAF5" hidden="1">Feuil1!$C$9</definedName>
    <definedName name="BOA3AEAB588CE249CB84210015AE4ED0F0" hidden="1">Feuil1!$B$14</definedName>
    <definedName name="BOA3C074A096CC4F3D954E8E4F8E92F6B5" hidden="1">Feuil1!$E$19</definedName>
    <definedName name="BOA41AFBE144B14CF094B9B76AFD86D40F" hidden="1">Feuil1!$C$49</definedName>
    <definedName name="BOA4247FB57271487E99C203F64A1303CD" hidden="1">Feuil1!$D$14</definedName>
    <definedName name="BOA43779135BC840F596BAE2FF1817AC85" hidden="1">Feuil1!$C$49</definedName>
    <definedName name="BOA43E3A2FAC0C452F83716870D29DFD38" hidden="1">Feuil1!$E$5</definedName>
    <definedName name="BOA47B4D73B69A4EE5A333AC19DDAB86E4" hidden="1">Feuil1!$F$11</definedName>
    <definedName name="BOA5013237BECB4A079A249505EE9FFFCE" hidden="1">Feuil1!$C$49</definedName>
    <definedName name="BOAAD6776E44914030AA578E8F46351071" hidden="1">Feuil1!$C$49</definedName>
    <definedName name="BOAC3A4985993C421397011BF5EB5649CF" hidden="1">Feuil1!$F$5</definedName>
    <definedName name="BOAC6CF87DBBDB42B792270B9BADCE6807" hidden="1">Feuil1!$C$49</definedName>
    <definedName name="BOAC7426DF7EBF44A499936C47F5231254" hidden="1">Feuil1!$B$21</definedName>
    <definedName name="BOAD255F8FF1734A308E357BF9D3C624AB" hidden="1">Feuil1!$D$5</definedName>
    <definedName name="BOAFBE207F8B3A48F68F23C1B7A781A89A" hidden="1">Feuil1!$C$49</definedName>
    <definedName name="BOB04200EC50C64A4593B1170001052293" hidden="1">Feuil1!$J$12</definedName>
    <definedName name="BOB046930AB2BB46C893B0396484DA1D68" hidden="1">Feuil1!$C$49</definedName>
    <definedName name="BOB0BFDAEE3B094D11AB84C50B17E0B0FE" hidden="1">Feuil1!$C$49</definedName>
    <definedName name="BOB1EBFD5392674948991AC632D5A7D1CF" hidden="1">Feuil1!$B$16</definedName>
    <definedName name="BOB4F3866E41FE44FF86E467B8AE6F8C9C" hidden="1">Feuil1!$C$49</definedName>
    <definedName name="BOB7FFCD513D9E497785586C43CDC729E5" hidden="1">Feuil1!$C$49</definedName>
    <definedName name="BOB8DF6A2039F04CAA9FDBDE11FBE9BA0D" hidden="1">Feuil1!$C$49</definedName>
    <definedName name="BOB94F55AFBC36440FAA34B01F2D988F04" hidden="1">Feuil1!$C$49</definedName>
    <definedName name="BOB9CE22BF78A84A5093F68F694CA85A3C" hidden="1">Feuil1!$C$49</definedName>
    <definedName name="BOBE6E558F43714A9EAFEC80EE7BDA0442" hidden="1">Feuil1!$C$49</definedName>
    <definedName name="BOBEBDF7DC0B2C4F668DFDE6954B028984" hidden="1">Feuil1!$E$21</definedName>
    <definedName name="BOBF42B9F9E6014DEBA8345D51E408C1AE" hidden="1">Feuil1!$B$17</definedName>
    <definedName name="BOBFADE1189F1C467AADB9E22404A2A380" hidden="1">Feuil1!$C$49</definedName>
    <definedName name="BOC0D1465C2AC8452B9DD90883FAA42C54" hidden="1">Feuil1!$B$21</definedName>
    <definedName name="BOC12DD377007D47E9A9BDB1E002E81752" hidden="1">Feuil1!$C$5</definedName>
    <definedName name="BOC3FBCEFA6DD84445A242DBB80D59DDCA" hidden="1">Feuil1!$C$3</definedName>
    <definedName name="BOC4F550893E4445CFB8915E0E948D9917" hidden="1">Feuil1!$H$5</definedName>
    <definedName name="BOC56B542DA2C241149FC42F742ED156CA" hidden="1">Feuil1!$C$49</definedName>
    <definedName name="BOC589B90345334940BBE03641670620F9" hidden="1">Feuil1!$C$49</definedName>
    <definedName name="BOC6895153E8454E58B8BE0BE1F8C6027B" hidden="1">Feuil1!$C$49</definedName>
    <definedName name="BOC95198F081CC4CEFA4489AFF16194F23" hidden="1">Feuil1!$C$49</definedName>
    <definedName name="BOC95C5CA931DA41A78294214FD188CA4E" hidden="1">Feuil1!$C$49</definedName>
    <definedName name="BOCDBBEF447FD14D2185261F83F07EB6D4" hidden="1">Feuil1!$E$11</definedName>
    <definedName name="BOD2BF0E8B30C9401E8D76B2EC52F676D2" hidden="1">Feuil1!$C$49</definedName>
    <definedName name="BOD6BC54C42BEA433B9A12D0B542552CBA" hidden="1">Feuil1!$F$4</definedName>
    <definedName name="BODAD9779FF7C940FB9E13C4B9927F770D" hidden="1">Feuil1!$H$5</definedName>
    <definedName name="BODB914C26981945A8B8E7147147570AB1" hidden="1">Feuil1!$C$12</definedName>
    <definedName name="BODF8806ED682448FBA798BD4C53E1B5D8" hidden="1">Feuil1!$C$49</definedName>
    <definedName name="BOE033077D9B0D475CAC7DB4E9EAB1392D" hidden="1">Feuil1!$D$18</definedName>
    <definedName name="BOE161BB4244DC435FBA7B27A9815AF2C5" hidden="1">Feuil1!$C$49</definedName>
    <definedName name="BOE20FDB1018F147EB941839838AA94990" hidden="1">Feuil1!$D$20</definedName>
    <definedName name="BOE3249184180645A7808A9966EDB26143" hidden="1">Feuil1!$C$49</definedName>
    <definedName name="BOE7C857C2A2A640CEBE189FF8A150B04C" hidden="1">Feuil1!$H$5</definedName>
    <definedName name="BOE8FB67A9A38D4E72848D9F186B2C9DCB" hidden="1">Feuil1!$E$17</definedName>
    <definedName name="BOE95EECFE5EDB4636A042E166D0A77B89" hidden="1">Feuil1!$H$5</definedName>
    <definedName name="BOE9B9780306C04938A844871D14A20F90" hidden="1">Feuil1!$B$18</definedName>
    <definedName name="BOEAFC703997D74CE6B74212C2D632E82A" hidden="1">Feuil1!$H$5</definedName>
    <definedName name="BOECAC30A2D20B4F199C8CF26495FEC332" hidden="1">Feuil1!$C$49</definedName>
    <definedName name="BOEE89D891FDE6459CA801F82F109D98AB" hidden="1">Feuil1!$I$19</definedName>
    <definedName name="BOEF58C4352875438FB8E0131D23627763" hidden="1">Feuil1!$C$49</definedName>
    <definedName name="BOF08A4608FEB44262834F65B0A4EF2917" hidden="1">Feuil1!$D$22</definedName>
    <definedName name="BOF11FF8D214814518BB0EB11349B24D7F" hidden="1">Feuil1!$D$10</definedName>
    <definedName name="BOF12C2939BB0E4F4D9A9F35025FE89242" hidden="1">Feuil1!$C$49</definedName>
    <definedName name="BOF2FA02D0BA3D4ECE8CC0A057E13751B7" hidden="1">Feuil1!$C$49</definedName>
    <definedName name="BOF9C9A8824C7945538879B46AD385ABD7" hidden="1">Feuil1!$C$46</definedName>
    <definedName name="BOFAEBF060340F498E922F62918D2292EA" hidden="1">Feuil1!$B$20</definedName>
    <definedName name="BOFB27792777A647C08F16FFDC1B02C1B9" hidden="1">Feuil1!$C$49</definedName>
    <definedName name="BOFB3DF6CAF07E4C60B61E74BEF64FABCB" hidden="1">Feuil1!$C$49</definedName>
    <definedName name="BOFC6B3EC239884908A5CF0B3D40F64448" hidden="1">Feuil1!$C$49</definedName>
    <definedName name="BOFCD92A80ADA846218683AECA9D669AEE" hidden="1">Feuil1!$B$17</definedName>
    <definedName name="donnees">Feuil1!$D$8:$E$12</definedName>
    <definedName name="plafondlpp">Feuil1!$E$6</definedName>
    <definedName name="Plage">Feuil1!$D$8:$D$12</definedName>
    <definedName name="_xlnm.Print_Area" localSheetId="1">'Rachat fictif'!$A$2:$AL$39</definedName>
  </definedNames>
  <calcPr calcId="162913"/>
</workbook>
</file>

<file path=xl/calcChain.xml><?xml version="1.0" encoding="utf-8"?>
<calcChain xmlns="http://schemas.openxmlformats.org/spreadsheetml/2006/main">
  <c r="C3" i="1" l="1"/>
  <c r="J9" i="1"/>
  <c r="J10" i="1"/>
  <c r="J11" i="1"/>
  <c r="J12" i="1"/>
  <c r="J8" i="1"/>
  <c r="D8" i="1"/>
  <c r="AD30" i="3" l="1"/>
  <c r="D20" i="1" l="1"/>
  <c r="E20" i="1" s="1"/>
  <c r="AF28" i="3" s="1"/>
  <c r="D19" i="1"/>
  <c r="E19" i="1" s="1"/>
  <c r="AF26" i="3" s="1"/>
  <c r="D18" i="1"/>
  <c r="E18" i="1" s="1"/>
  <c r="AF24" i="3" s="1"/>
  <c r="D17" i="1"/>
  <c r="E17" i="1" s="1"/>
  <c r="AF22" i="3" s="1"/>
  <c r="E12" i="1"/>
  <c r="E11" i="1"/>
  <c r="E10" i="1"/>
  <c r="E9" i="1"/>
  <c r="E8" i="1"/>
  <c r="D12" i="1"/>
  <c r="D11" i="1"/>
  <c r="D10" i="1"/>
  <c r="D9" i="1"/>
  <c r="D5" i="1"/>
  <c r="E5" i="1"/>
  <c r="F5" i="1"/>
  <c r="E6" i="1" s="1"/>
  <c r="D4" i="1"/>
  <c r="E4" i="1"/>
  <c r="F4" i="1"/>
  <c r="D21" i="1" s="1"/>
  <c r="G33" i="1"/>
  <c r="H33" i="1"/>
  <c r="I33" i="1"/>
  <c r="J33" i="1"/>
  <c r="G34" i="1"/>
  <c r="H34" i="1"/>
  <c r="I34" i="1"/>
  <c r="J34" i="1"/>
  <c r="G35" i="1"/>
  <c r="H35" i="1"/>
  <c r="I35" i="1"/>
  <c r="J35" i="1"/>
  <c r="G36" i="1"/>
  <c r="H36" i="1"/>
  <c r="I36" i="1"/>
  <c r="J36" i="1"/>
  <c r="G37" i="1"/>
  <c r="H37" i="1"/>
  <c r="I37" i="1"/>
  <c r="J37" i="1"/>
  <c r="G38" i="1"/>
  <c r="H38" i="1"/>
  <c r="I38" i="1"/>
  <c r="J38" i="1"/>
  <c r="G39" i="1"/>
  <c r="H39" i="1"/>
  <c r="I39" i="1"/>
  <c r="J39" i="1"/>
  <c r="G40" i="1"/>
  <c r="H40" i="1"/>
  <c r="I40" i="1"/>
  <c r="J40" i="1"/>
  <c r="G41" i="1"/>
  <c r="H41" i="1"/>
  <c r="I41" i="1"/>
  <c r="J41" i="1"/>
  <c r="G42" i="1"/>
  <c r="H42" i="1"/>
  <c r="I42" i="1"/>
  <c r="J42" i="1"/>
  <c r="G43" i="1"/>
  <c r="H43" i="1"/>
  <c r="I43" i="1"/>
  <c r="J43" i="1"/>
  <c r="G44" i="1"/>
  <c r="H44" i="1"/>
  <c r="I44" i="1"/>
  <c r="J44" i="1"/>
  <c r="G45" i="1"/>
  <c r="H45" i="1"/>
  <c r="I45" i="1"/>
  <c r="J45" i="1"/>
  <c r="G46" i="1"/>
  <c r="H46" i="1"/>
  <c r="I46" i="1"/>
  <c r="J46" i="1"/>
  <c r="C47" i="1"/>
  <c r="G47" i="1"/>
  <c r="H47" i="1"/>
  <c r="I47" i="1"/>
  <c r="J47" i="1"/>
  <c r="G48" i="1"/>
  <c r="H48" i="1"/>
  <c r="I48" i="1"/>
  <c r="J48" i="1"/>
  <c r="G49" i="1"/>
  <c r="H49" i="1"/>
  <c r="I49" i="1"/>
  <c r="J49" i="1"/>
  <c r="G50" i="1"/>
  <c r="H50" i="1"/>
  <c r="I50" i="1"/>
  <c r="J50" i="1"/>
  <c r="G51" i="1"/>
  <c r="H51" i="1"/>
  <c r="I51" i="1"/>
  <c r="J51" i="1"/>
  <c r="G52" i="1"/>
  <c r="H52" i="1"/>
  <c r="I52" i="1"/>
  <c r="J52" i="1"/>
  <c r="G53" i="1"/>
  <c r="H53" i="1"/>
  <c r="I53" i="1"/>
  <c r="J53" i="1"/>
  <c r="G54" i="1"/>
  <c r="H54" i="1"/>
  <c r="I54" i="1"/>
  <c r="J54" i="1"/>
  <c r="G55" i="1"/>
  <c r="H55" i="1"/>
  <c r="I55" i="1"/>
  <c r="J55" i="1"/>
  <c r="G56" i="1"/>
  <c r="H56" i="1"/>
  <c r="I56" i="1"/>
  <c r="J56" i="1"/>
  <c r="G57" i="1"/>
  <c r="H57" i="1"/>
  <c r="I57" i="1"/>
  <c r="J57" i="1"/>
  <c r="G58" i="1"/>
  <c r="H58" i="1"/>
  <c r="I58" i="1"/>
  <c r="J58" i="1"/>
  <c r="E21" i="1" l="1"/>
  <c r="F8" i="1"/>
  <c r="H5" i="1"/>
  <c r="C5" i="1"/>
  <c r="C4" i="1"/>
  <c r="G5" i="1" l="1"/>
  <c r="G6" i="1" s="1"/>
  <c r="G4" i="1"/>
  <c r="H19" i="1" s="1"/>
  <c r="C44" i="1" s="1"/>
  <c r="C8" i="1"/>
  <c r="R9" i="3" s="1"/>
  <c r="L5" i="1"/>
  <c r="F10" i="1"/>
  <c r="AF11" i="3" s="1"/>
  <c r="F9" i="1"/>
  <c r="AF9" i="3" s="1"/>
  <c r="F12" i="1"/>
  <c r="AF15" i="3" s="1"/>
  <c r="F11" i="1"/>
  <c r="AF13" i="3" s="1"/>
  <c r="Z34" i="3"/>
  <c r="J13" i="1"/>
  <c r="AF7" i="3"/>
  <c r="C11" i="1"/>
  <c r="C12" i="1"/>
  <c r="C9" i="1"/>
  <c r="R11" i="3" s="1"/>
  <c r="AF30" i="3"/>
  <c r="C10" i="1"/>
  <c r="R13" i="3" s="1"/>
  <c r="AD7" i="3" l="1"/>
  <c r="F13" i="1"/>
  <c r="D14" i="1" s="1"/>
  <c r="Z21" i="3" s="1"/>
  <c r="AD13" i="3"/>
  <c r="R15" i="3"/>
  <c r="AD15" i="3"/>
  <c r="R17" i="3"/>
  <c r="AD11" i="3"/>
  <c r="AD9" i="3"/>
  <c r="Y19" i="3" l="1"/>
  <c r="D16" i="1"/>
  <c r="D22" i="1" s="1"/>
  <c r="E22" i="1" l="1"/>
  <c r="AH34" i="3" s="1"/>
  <c r="AF20" i="3"/>
</calcChain>
</file>

<file path=xl/sharedStrings.xml><?xml version="1.0" encoding="utf-8"?>
<sst xmlns="http://schemas.openxmlformats.org/spreadsheetml/2006/main" count="89" uniqueCount="78">
  <si>
    <t>Nom, Prénom du contribuable</t>
  </si>
  <si>
    <t>Sexe : M/F</t>
  </si>
  <si>
    <t>Calcul du revenu déterminant</t>
  </si>
  <si>
    <t>Total</t>
  </si>
  <si>
    <t xml:space="preserve">année  </t>
  </si>
  <si>
    <t>max.</t>
  </si>
  <si>
    <t xml:space="preserve">année </t>
  </si>
  <si>
    <t>année</t>
  </si>
  <si>
    <t>TOTAL</t>
  </si>
  <si>
    <t>Moyenne du revenu déterminant</t>
  </si>
  <si>
    <t>Lacune brute</t>
  </si>
  <si>
    <t>Avoirs 2ème pilier</t>
  </si>
  <si>
    <t>Avoirs 3ème pilier a</t>
  </si>
  <si>
    <t>Retraits 2ème pilier</t>
  </si>
  <si>
    <t>Retraits 3ème pilier a</t>
  </si>
  <si>
    <t>Date de naissance du contribuable (jj.mm.aaaa)</t>
  </si>
  <si>
    <t>Date de la cessation d'activité (jj.mm.aaaa)</t>
  </si>
  <si>
    <t>Plafond maximum LPP</t>
  </si>
  <si>
    <t>Plafond LPP</t>
  </si>
  <si>
    <t>Age max femme</t>
  </si>
  <si>
    <t>Pourcentage prévoyance</t>
  </si>
  <si>
    <t>(âge actuel du contribuable)</t>
  </si>
  <si>
    <t>Age AVS Homme</t>
  </si>
  <si>
    <t>Age AVS Femme</t>
  </si>
  <si>
    <t>Revenu indépendant
avant déduction AVS</t>
  </si>
  <si>
    <t>Autres revenus indépendants
soumis à l'AVS</t>
  </si>
  <si>
    <t>RACHAT FICTIF
Calcul de la prévoyance</t>
  </si>
  <si>
    <t>Montant max 3è pilier</t>
  </si>
  <si>
    <t>Ce contribuable ayant atteint l'âge légal de la retraite, il n'est pas possible de procéder à un rachat de prévoyance professionnelle.</t>
  </si>
  <si>
    <t>Différence "petite" et "grande" déduction pilier 3a</t>
  </si>
  <si>
    <t>Le contribuable n'a pas de 2è pilier, il n'y a donc pas lieu de prendre en considération cette différence.</t>
  </si>
  <si>
    <t xml:space="preserve">Le montant de la différence est plafonné au total des avoirs et des retraits du 3è pilier. </t>
  </si>
  <si>
    <t>(0=Fr, 1=All)</t>
  </si>
  <si>
    <t>(1 =activation de l'aide FR, 2=activation de l'aide ALL)</t>
  </si>
  <si>
    <t>activatio de l'aide</t>
  </si>
  <si>
    <t>FIKTIVER EINKAUF
Berechnung der Vorsorge</t>
  </si>
  <si>
    <t>affichage du message rachat impossible</t>
  </si>
  <si>
    <t>Age max homme</t>
  </si>
  <si>
    <t xml:space="preserve">Lors d'une nouvelle année : </t>
  </si>
  <si>
    <t>1. ajouter la colonne nécessaire et les chiffres</t>
  </si>
  <si>
    <t>3. ajouter le plafond LPP</t>
  </si>
  <si>
    <t>4. Ajuster la formule E6</t>
  </si>
  <si>
    <t>2. ajuster la cellule D21 ( Attention 3 carrés à adapter !!)</t>
  </si>
  <si>
    <t>5. Adapter le combo6 pour ajouter la nouvelle année (Cans General - Labels)</t>
  </si>
  <si>
    <t>Rachat fictif ou lacune de prévoyance</t>
  </si>
  <si>
    <t>M</t>
  </si>
  <si>
    <t>Numéro de contribuable</t>
  </si>
  <si>
    <t>Nom et prénom</t>
  </si>
  <si>
    <t>Année déterminante</t>
  </si>
  <si>
    <t>Autres revenus indépendants soumis à l'AVS</t>
  </si>
  <si>
    <t>Total déterminant</t>
  </si>
  <si>
    <t>Prévoyance</t>
  </si>
  <si>
    <t xml:space="preserve">Lieu et date : </t>
  </si>
  <si>
    <t xml:space="preserve">Signature : </t>
  </si>
  <si>
    <t>Date de naiss. du contribuable</t>
  </si>
  <si>
    <t>Date de cessation d'activité</t>
  </si>
  <si>
    <t>JJ</t>
  </si>
  <si>
    <t>MM</t>
  </si>
  <si>
    <t>AAAA</t>
  </si>
  <si>
    <t>Sexe  (M / F)</t>
  </si>
  <si>
    <t>F</t>
  </si>
  <si>
    <t>Rachat Fictif</t>
  </si>
  <si>
    <r>
      <t>./. Retraits 2</t>
    </r>
    <r>
      <rPr>
        <vertAlign val="superscript"/>
        <sz val="10"/>
        <rFont val="Arial"/>
        <family val="2"/>
      </rPr>
      <t>ème</t>
    </r>
    <r>
      <rPr>
        <sz val="10"/>
        <rFont val="Arial"/>
        <family val="2"/>
      </rPr>
      <t xml:space="preserve"> pilier</t>
    </r>
  </si>
  <si>
    <r>
      <t>./. Avoirs 2</t>
    </r>
    <r>
      <rPr>
        <vertAlign val="superscript"/>
        <sz val="10"/>
        <rFont val="Arial"/>
        <family val="2"/>
      </rPr>
      <t>ème</t>
    </r>
    <r>
      <rPr>
        <sz val="10"/>
        <rFont val="Arial"/>
        <family val="2"/>
      </rPr>
      <t xml:space="preserve"> pilier</t>
    </r>
  </si>
  <si>
    <r>
      <t>./. Avoirs 3</t>
    </r>
    <r>
      <rPr>
        <vertAlign val="superscript"/>
        <sz val="10"/>
        <rFont val="Arial"/>
        <family val="2"/>
      </rPr>
      <t>ème</t>
    </r>
    <r>
      <rPr>
        <sz val="10"/>
        <rFont val="Arial"/>
        <family val="2"/>
      </rPr>
      <t xml:space="preserve"> pilier A</t>
    </r>
  </si>
  <si>
    <r>
      <t>./. Retraits 3</t>
    </r>
    <r>
      <rPr>
        <vertAlign val="superscript"/>
        <sz val="10"/>
        <rFont val="Arial"/>
        <family val="2"/>
      </rPr>
      <t>ème</t>
    </r>
    <r>
      <rPr>
        <sz val="10"/>
        <rFont val="Arial"/>
        <family val="2"/>
      </rPr>
      <t xml:space="preserve"> pilier A</t>
    </r>
  </si>
  <si>
    <t>Revenus indépendants avant déduction AVS</t>
  </si>
  <si>
    <t>Avoirs 2ème pillier ( * )</t>
  </si>
  <si>
    <t>Avoirs 3ème pilier A ( * )</t>
  </si>
  <si>
    <t>Retraits 2ème pillier ( * )</t>
  </si>
  <si>
    <t>Retraits 3ème pilier A ( * )</t>
  </si>
  <si>
    <t>Diff. entre petite et grande déduction 3ème pilier A</t>
  </si>
  <si>
    <r>
      <rPr>
        <b/>
        <sz val="12"/>
        <rFont val="Arial"/>
        <family val="2"/>
      </rPr>
      <t xml:space="preserve">2.  </t>
    </r>
    <r>
      <rPr>
        <b/>
        <u/>
        <sz val="12"/>
        <rFont val="Arial"/>
        <family val="2"/>
      </rPr>
      <t>Revenu déterminant</t>
    </r>
  </si>
  <si>
    <r>
      <rPr>
        <b/>
        <sz val="12"/>
        <rFont val="Arial"/>
        <family val="2"/>
      </rPr>
      <t xml:space="preserve">3.  </t>
    </r>
    <r>
      <rPr>
        <b/>
        <u/>
        <sz val="12"/>
        <rFont val="Arial"/>
        <family val="2"/>
      </rPr>
      <t>Calcul de la lacune de prévoyance</t>
    </r>
  </si>
  <si>
    <r>
      <rPr>
        <b/>
        <sz val="12"/>
        <rFont val="Arial"/>
        <family val="2"/>
      </rPr>
      <t xml:space="preserve">1. </t>
    </r>
    <r>
      <rPr>
        <b/>
        <u/>
        <sz val="12"/>
        <rFont val="Arial"/>
        <family val="2"/>
      </rPr>
      <t>Données du contribuable</t>
    </r>
  </si>
  <si>
    <t xml:space="preserve">Moyenne du revenu déterminant : </t>
  </si>
  <si>
    <t>Seul le calcul de l'Autorité de taxation fait foi.</t>
  </si>
  <si>
    <t>Nombre d'années LPP a supprimer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</si>
</sst>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_ * #,##0.00_ ;_ * \-#,##0.00_ ;_ * &quot;-&quot;??_ ;_ @_ "/>
    <numFmt numFmtId="165" formatCode="_ * #,##0_ ;_ * \-#,##0_ ;_ * &quot;-&quot;??_ ;_ @_ "/>
    <numFmt numFmtId="166" formatCode="dd/mm/yyyy;@"/>
  </numFmts>
  <fonts count="38" x14ac:knownFonts="1">
    <font>
      <sz val="10"/>
      <name val="Arial"/>
    </font>
    <font>
      <sz val="10"/>
      <name val="Arial"/>
      <family val="2"/>
    </font>
    <font>
      <sz val="8"/>
      <name val="Arial"/>
      <family val="2"/>
    </font>
    <font>
      <b/>
      <sz val="10"/>
      <name val="Arial"/>
      <family val="2"/>
    </font>
    <font>
      <sz val="10"/>
      <name val="Arial"/>
      <family val="2"/>
    </font>
    <font>
      <b/>
      <sz val="10"/>
      <name val="Arial"/>
      <family val="2"/>
    </font>
    <font>
      <sz val="10"/>
      <name val="Arial"/>
      <family val="2"/>
    </font>
    <font>
      <b/>
      <u/>
      <sz val="10"/>
      <name val="Arial"/>
      <family val="2"/>
    </font>
    <font>
      <u/>
      <sz val="10"/>
      <name val="Arial"/>
      <family val="2"/>
    </font>
    <font>
      <b/>
      <sz val="20"/>
      <name val="Arial"/>
      <family val="2"/>
    </font>
    <font>
      <sz val="10"/>
      <name val="Arial"/>
      <family val="2"/>
    </font>
    <font>
      <b/>
      <sz val="14"/>
      <name val="Arial"/>
      <family val="2"/>
    </font>
    <font>
      <sz val="12"/>
      <name val="Times New Roman"/>
      <family val="1"/>
    </font>
    <font>
      <sz val="12"/>
      <color indexed="48"/>
      <name val="Arial"/>
      <family val="2"/>
    </font>
    <font>
      <sz val="12"/>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1"/>
      <name val="Arial"/>
      <family val="2"/>
    </font>
    <font>
      <b/>
      <u/>
      <sz val="12"/>
      <name val="Arial"/>
      <family val="2"/>
    </font>
    <font>
      <b/>
      <sz val="18"/>
      <name val="Arial"/>
      <family val="2"/>
    </font>
    <font>
      <vertAlign val="superscript"/>
      <sz val="10"/>
      <name val="Arial"/>
      <family val="2"/>
    </font>
    <font>
      <b/>
      <sz val="12"/>
      <name val="Arial"/>
      <family val="2"/>
    </font>
    <font>
      <b/>
      <sz val="9"/>
      <name val="Arial"/>
      <family val="2"/>
    </font>
  </fonts>
  <fills count="3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26"/>
      </patternFill>
    </fill>
    <fill>
      <patternFill patternType="solid">
        <fgColor indexed="43"/>
      </patternFill>
    </fill>
    <fill>
      <patternFill patternType="solid">
        <fgColor indexed="55"/>
      </patternFill>
    </fill>
    <fill>
      <patternFill patternType="solid">
        <fgColor indexed="47"/>
        <bgColor indexed="64"/>
      </patternFill>
    </fill>
    <fill>
      <patternFill patternType="solid">
        <fgColor indexed="13"/>
        <bgColor indexed="64"/>
      </patternFill>
    </fill>
    <fill>
      <patternFill patternType="solid">
        <fgColor indexed="9"/>
        <bgColor indexed="64"/>
      </patternFill>
    </fill>
    <fill>
      <patternFill patternType="solid">
        <fgColor indexed="52"/>
        <bgColor indexed="64"/>
      </patternFill>
    </fill>
    <fill>
      <patternFill patternType="solid">
        <fgColor indexed="42"/>
        <bgColor indexed="64"/>
      </patternFill>
    </fill>
    <fill>
      <patternFill patternType="solid">
        <fgColor theme="6" tint="0.39997558519241921"/>
        <bgColor indexed="64"/>
      </patternFill>
    </fill>
    <fill>
      <patternFill patternType="solid">
        <fgColor rgb="FFFF0000"/>
        <bgColor indexed="64"/>
      </patternFill>
    </fill>
    <fill>
      <patternFill patternType="solid">
        <fgColor theme="0"/>
        <bgColor indexed="64"/>
      </patternFill>
    </fill>
    <fill>
      <patternFill patternType="solid">
        <fgColor theme="3" tint="0.59999389629810485"/>
        <bgColor indexed="64"/>
      </patternFill>
    </fill>
    <fill>
      <patternFill patternType="solid">
        <fgColor rgb="FFFFFF99"/>
        <bgColor indexed="64"/>
      </patternFill>
    </fill>
    <fill>
      <patternFill patternType="solid">
        <fgColor theme="6" tint="0.59999389629810485"/>
        <bgColor indexed="64"/>
      </patternFill>
    </fill>
  </fills>
  <borders count="29">
    <border>
      <left/>
      <right/>
      <top/>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medium">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thin">
        <color indexed="64"/>
      </bottom>
      <diagonal/>
    </border>
    <border>
      <left/>
      <right/>
      <top/>
      <bottom style="thin">
        <color indexed="64"/>
      </bottom>
      <diagonal/>
    </border>
  </borders>
  <cellStyleXfs count="44">
    <xf numFmtId="0" fontId="0" fillId="0" borderId="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5" borderId="0" applyNumberFormat="0" applyBorder="0" applyAlignment="0" applyProtection="0"/>
    <xf numFmtId="0" fontId="31" fillId="8" borderId="0" applyNumberFormat="0" applyBorder="0" applyAlignment="0" applyProtection="0"/>
    <xf numFmtId="0" fontId="31" fillId="11" borderId="0" applyNumberFormat="0" applyBorder="0" applyAlignment="0" applyProtection="0"/>
    <xf numFmtId="0" fontId="30" fillId="12"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3" borderId="0" applyNumberFormat="0" applyBorder="0" applyAlignment="0" applyProtection="0"/>
    <xf numFmtId="0" fontId="30" fillId="14" borderId="0" applyNumberFormat="0" applyBorder="0" applyAlignment="0" applyProtection="0"/>
    <xf numFmtId="0" fontId="30" fillId="19" borderId="0" applyNumberFormat="0" applyBorder="0" applyAlignment="0" applyProtection="0"/>
    <xf numFmtId="0" fontId="27" fillId="0" borderId="0" applyNumberFormat="0" applyFill="0" applyBorder="0" applyAlignment="0" applyProtection="0"/>
    <xf numFmtId="0" fontId="24" fillId="20" borderId="1" applyNumberFormat="0" applyAlignment="0" applyProtection="0"/>
    <xf numFmtId="0" fontId="25" fillId="0" borderId="2" applyNumberFormat="0" applyFill="0" applyAlignment="0" applyProtection="0"/>
    <xf numFmtId="0" fontId="6" fillId="21" borderId="3" applyNumberFormat="0" applyFont="0" applyAlignment="0" applyProtection="0"/>
    <xf numFmtId="0" fontId="22" fillId="7" borderId="1" applyNumberFormat="0" applyAlignment="0" applyProtection="0"/>
    <xf numFmtId="0" fontId="20" fillId="3" borderId="0" applyNumberFormat="0" applyBorder="0" applyAlignment="0" applyProtection="0"/>
    <xf numFmtId="164" fontId="1" fillId="0" borderId="0" applyFont="0" applyFill="0" applyBorder="0" applyAlignment="0" applyProtection="0"/>
    <xf numFmtId="0" fontId="21" fillId="22" borderId="0" applyNumberFormat="0" applyBorder="0" applyAlignment="0" applyProtection="0"/>
    <xf numFmtId="9" fontId="1" fillId="0" borderId="0" applyFont="0" applyFill="0" applyBorder="0" applyAlignment="0" applyProtection="0"/>
    <xf numFmtId="0" fontId="19" fillId="4" borderId="0" applyNumberFormat="0" applyBorder="0" applyAlignment="0" applyProtection="0"/>
    <xf numFmtId="0" fontId="23" fillId="20" borderId="4" applyNumberFormat="0" applyAlignment="0" applyProtection="0"/>
    <xf numFmtId="0" fontId="28" fillId="0" borderId="0" applyNumberFormat="0" applyFill="0" applyBorder="0" applyAlignment="0" applyProtection="0"/>
    <xf numFmtId="0" fontId="15" fillId="0" borderId="0" applyNumberFormat="0" applyFill="0" applyBorder="0" applyAlignment="0" applyProtection="0"/>
    <xf numFmtId="0" fontId="16" fillId="0" borderId="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29" fillId="0" borderId="8" applyNumberFormat="0" applyFill="0" applyAlignment="0" applyProtection="0"/>
    <xf numFmtId="0" fontId="26" fillId="23" borderId="9" applyNumberFormat="0" applyAlignment="0" applyProtection="0"/>
  </cellStyleXfs>
  <cellXfs count="139">
    <xf numFmtId="0" fontId="0" fillId="0" borderId="0" xfId="0"/>
    <xf numFmtId="0" fontId="0" fillId="24" borderId="0" xfId="0" applyFill="1"/>
    <xf numFmtId="9" fontId="0" fillId="24" borderId="0" xfId="33" applyFont="1" applyFill="1"/>
    <xf numFmtId="0" fontId="3" fillId="0" borderId="0" xfId="0" applyFont="1"/>
    <xf numFmtId="0" fontId="8" fillId="0" borderId="0" xfId="0" applyFont="1"/>
    <xf numFmtId="0" fontId="7" fillId="0" borderId="0" xfId="0" applyFont="1"/>
    <xf numFmtId="165" fontId="4" fillId="0" borderId="0" xfId="31" applyNumberFormat="1" applyFont="1"/>
    <xf numFmtId="165" fontId="0" fillId="0" borderId="0" xfId="31" applyNumberFormat="1" applyFont="1"/>
    <xf numFmtId="0" fontId="6" fillId="0" borderId="0" xfId="0" applyFont="1" applyFill="1"/>
    <xf numFmtId="0" fontId="5" fillId="0" borderId="0" xfId="0" applyFont="1" applyFill="1"/>
    <xf numFmtId="0" fontId="1" fillId="0" borderId="0" xfId="0" applyFont="1" applyFill="1"/>
    <xf numFmtId="0" fontId="10" fillId="0" borderId="0" xfId="0" applyFont="1" applyFill="1"/>
    <xf numFmtId="0" fontId="5" fillId="0" borderId="0" xfId="0" applyFont="1" applyFill="1" applyAlignment="1">
      <alignment vertical="center"/>
    </xf>
    <xf numFmtId="0" fontId="6" fillId="0" borderId="0" xfId="0" applyFont="1"/>
    <xf numFmtId="0" fontId="5" fillId="25" borderId="10" xfId="0" applyFont="1" applyFill="1" applyBorder="1" applyAlignment="1">
      <alignment horizontal="center" vertical="center"/>
    </xf>
    <xf numFmtId="0" fontId="5" fillId="26" borderId="0" xfId="0" applyFont="1" applyFill="1" applyAlignment="1">
      <alignment horizontal="center" vertical="center"/>
    </xf>
    <xf numFmtId="165" fontId="5" fillId="0" borderId="0" xfId="31" applyNumberFormat="1" applyFont="1" applyFill="1" applyAlignment="1">
      <alignment vertical="center"/>
    </xf>
    <xf numFmtId="0" fontId="6" fillId="26" borderId="11" xfId="0" applyFont="1" applyFill="1" applyBorder="1" applyAlignment="1">
      <alignment horizontal="center" vertical="center" wrapText="1"/>
    </xf>
    <xf numFmtId="0" fontId="6" fillId="26" borderId="12" xfId="0" applyFont="1" applyFill="1" applyBorder="1" applyAlignment="1">
      <alignment horizontal="center" vertical="center" wrapText="1"/>
    </xf>
    <xf numFmtId="1" fontId="5" fillId="26" borderId="13" xfId="31" applyNumberFormat="1" applyFont="1" applyFill="1" applyBorder="1" applyAlignment="1">
      <alignment horizontal="center" vertical="center"/>
    </xf>
    <xf numFmtId="3" fontId="5" fillId="25" borderId="14" xfId="0" applyNumberFormat="1" applyFont="1" applyFill="1" applyBorder="1" applyAlignment="1">
      <alignment vertical="center"/>
    </xf>
    <xf numFmtId="3" fontId="5" fillId="25" borderId="15" xfId="0" applyNumberFormat="1" applyFont="1" applyFill="1" applyBorder="1" applyAlignment="1">
      <alignment vertical="center"/>
    </xf>
    <xf numFmtId="3" fontId="5" fillId="26" borderId="13" xfId="0" applyNumberFormat="1" applyFont="1" applyFill="1" applyBorder="1" applyAlignment="1">
      <alignment vertical="center"/>
    </xf>
    <xf numFmtId="1" fontId="5" fillId="26" borderId="16" xfId="31" applyNumberFormat="1" applyFont="1" applyFill="1" applyBorder="1" applyAlignment="1">
      <alignment horizontal="center" vertical="center"/>
    </xf>
    <xf numFmtId="3" fontId="5" fillId="25" borderId="17" xfId="0" applyNumberFormat="1" applyFont="1" applyFill="1" applyBorder="1" applyAlignment="1">
      <alignment vertical="center"/>
    </xf>
    <xf numFmtId="3" fontId="5" fillId="25" borderId="18" xfId="0" applyNumberFormat="1" applyFont="1" applyFill="1" applyBorder="1" applyAlignment="1">
      <alignment vertical="center"/>
    </xf>
    <xf numFmtId="1" fontId="5" fillId="26" borderId="19" xfId="31" applyNumberFormat="1" applyFont="1" applyFill="1" applyBorder="1" applyAlignment="1">
      <alignment horizontal="center" vertical="center"/>
    </xf>
    <xf numFmtId="3" fontId="5" fillId="25" borderId="20" xfId="0" applyNumberFormat="1" applyFont="1" applyFill="1" applyBorder="1" applyAlignment="1">
      <alignment vertical="center"/>
    </xf>
    <xf numFmtId="3" fontId="5" fillId="25" borderId="21" xfId="0" applyNumberFormat="1" applyFont="1" applyFill="1" applyBorder="1" applyAlignment="1">
      <alignment vertical="center"/>
    </xf>
    <xf numFmtId="3" fontId="5" fillId="0" borderId="0" xfId="0" applyNumberFormat="1" applyFont="1" applyFill="1" applyAlignment="1">
      <alignment vertical="center"/>
    </xf>
    <xf numFmtId="3" fontId="5" fillId="26" borderId="10" xfId="0" applyNumberFormat="1" applyFont="1" applyFill="1" applyBorder="1" applyAlignment="1">
      <alignment vertical="center"/>
    </xf>
    <xf numFmtId="0" fontId="5" fillId="0" borderId="0" xfId="0" applyFont="1" applyFill="1" applyBorder="1" applyAlignment="1">
      <alignment vertical="center"/>
    </xf>
    <xf numFmtId="3" fontId="5" fillId="25" borderId="13" xfId="0" applyNumberFormat="1" applyFont="1" applyFill="1" applyBorder="1" applyAlignment="1">
      <alignment vertical="center"/>
    </xf>
    <xf numFmtId="3" fontId="5" fillId="25" borderId="16" xfId="0" applyNumberFormat="1" applyFont="1" applyFill="1" applyBorder="1" applyAlignment="1">
      <alignment vertical="center"/>
    </xf>
    <xf numFmtId="3" fontId="5" fillId="25" borderId="19" xfId="0" applyNumberFormat="1" applyFont="1" applyFill="1" applyBorder="1" applyAlignment="1">
      <alignment vertical="center"/>
    </xf>
    <xf numFmtId="3" fontId="11" fillId="27" borderId="10" xfId="0" applyNumberFormat="1" applyFont="1" applyFill="1" applyBorder="1" applyAlignment="1">
      <alignment vertical="center"/>
    </xf>
    <xf numFmtId="0" fontId="6" fillId="0" borderId="0" xfId="0" applyFont="1" applyFill="1" applyAlignment="1">
      <alignment vertical="center"/>
    </xf>
    <xf numFmtId="165" fontId="0" fillId="28" borderId="0" xfId="31" applyNumberFormat="1" applyFont="1" applyFill="1"/>
    <xf numFmtId="165" fontId="4" fillId="0" borderId="0" xfId="0" applyNumberFormat="1" applyFont="1"/>
    <xf numFmtId="0" fontId="4" fillId="0" borderId="0" xfId="0" applyFont="1" applyFill="1" applyAlignment="1">
      <alignment horizontal="left"/>
    </xf>
    <xf numFmtId="0" fontId="4" fillId="0" borderId="0" xfId="0" applyFont="1" applyFill="1" applyAlignment="1">
      <alignment horizontal="left" vertical="center"/>
    </xf>
    <xf numFmtId="0" fontId="4" fillId="0" borderId="0" xfId="0" applyFont="1" applyFill="1" applyAlignment="1">
      <alignment horizontal="center"/>
    </xf>
    <xf numFmtId="0" fontId="4" fillId="0" borderId="0" xfId="0" applyFont="1" applyFill="1" applyAlignment="1">
      <alignment horizontal="center" vertical="center"/>
    </xf>
    <xf numFmtId="0" fontId="5" fillId="25" borderId="0" xfId="0" applyFont="1" applyFill="1"/>
    <xf numFmtId="0" fontId="12" fillId="0" borderId="0" xfId="0" applyFont="1"/>
    <xf numFmtId="0" fontId="13" fillId="0" borderId="0" xfId="0" applyFont="1"/>
    <xf numFmtId="0" fontId="14" fillId="0" borderId="0" xfId="0" applyFont="1"/>
    <xf numFmtId="166" fontId="5" fillId="25" borderId="22" xfId="0" applyNumberFormat="1" applyFont="1" applyFill="1" applyBorder="1" applyAlignment="1">
      <alignment horizontal="center" vertical="center"/>
    </xf>
    <xf numFmtId="0" fontId="5" fillId="26" borderId="23" xfId="0" applyFont="1" applyFill="1" applyBorder="1" applyAlignment="1">
      <alignment vertical="center"/>
    </xf>
    <xf numFmtId="0" fontId="5" fillId="24" borderId="24" xfId="0" applyFont="1" applyFill="1" applyBorder="1" applyAlignment="1">
      <alignment vertical="center"/>
    </xf>
    <xf numFmtId="0" fontId="6" fillId="24" borderId="24" xfId="0" applyFont="1" applyFill="1" applyBorder="1"/>
    <xf numFmtId="0" fontId="0" fillId="25" borderId="24" xfId="0" applyFill="1" applyBorder="1"/>
    <xf numFmtId="0" fontId="6" fillId="25" borderId="24" xfId="0" applyFont="1" applyFill="1" applyBorder="1"/>
    <xf numFmtId="0" fontId="0" fillId="0" borderId="24" xfId="0" applyFill="1" applyBorder="1"/>
    <xf numFmtId="0" fontId="0" fillId="0" borderId="0" xfId="0" applyFill="1"/>
    <xf numFmtId="165" fontId="4" fillId="28" borderId="0" xfId="0" applyNumberFormat="1" applyFont="1" applyFill="1"/>
    <xf numFmtId="0" fontId="3" fillId="0" borderId="0" xfId="0" applyFont="1" applyFill="1"/>
    <xf numFmtId="165" fontId="0" fillId="0" borderId="0" xfId="31" applyNumberFormat="1" applyFont="1" applyFill="1"/>
    <xf numFmtId="165" fontId="4" fillId="0" borderId="0" xfId="0" applyNumberFormat="1" applyFont="1" applyFill="1"/>
    <xf numFmtId="165" fontId="4" fillId="29" borderId="0" xfId="0" applyNumberFormat="1" applyFont="1" applyFill="1"/>
    <xf numFmtId="3" fontId="6" fillId="0" borderId="0" xfId="0" applyNumberFormat="1" applyFont="1" applyFill="1"/>
    <xf numFmtId="0" fontId="3" fillId="30" borderId="0" xfId="0" applyFont="1" applyFill="1"/>
    <xf numFmtId="0" fontId="6" fillId="30" borderId="0" xfId="0" applyFont="1" applyFill="1"/>
    <xf numFmtId="0" fontId="0" fillId="30" borderId="0" xfId="0" applyFill="1"/>
    <xf numFmtId="0" fontId="0" fillId="30" borderId="0" xfId="0" applyFont="1" applyFill="1"/>
    <xf numFmtId="0" fontId="0" fillId="31" borderId="0" xfId="0" applyFill="1"/>
    <xf numFmtId="0" fontId="0" fillId="32" borderId="0" xfId="0" applyFill="1"/>
    <xf numFmtId="0" fontId="0" fillId="33" borderId="0" xfId="0" applyFill="1"/>
    <xf numFmtId="0" fontId="0" fillId="34" borderId="0" xfId="0" applyFill="1"/>
    <xf numFmtId="0" fontId="0" fillId="33" borderId="0" xfId="0" applyFill="1" applyAlignment="1">
      <alignment vertical="center"/>
    </xf>
    <xf numFmtId="0" fontId="33" fillId="32" borderId="0" xfId="0" applyFont="1" applyFill="1"/>
    <xf numFmtId="0" fontId="4" fillId="32" borderId="0" xfId="0" applyFont="1" applyFill="1"/>
    <xf numFmtId="0" fontId="3" fillId="32" borderId="0" xfId="0" applyFont="1" applyFill="1"/>
    <xf numFmtId="0" fontId="4" fillId="0" borderId="0" xfId="0" applyFont="1" applyFill="1"/>
    <xf numFmtId="0" fontId="4" fillId="0" borderId="0" xfId="0" applyFont="1"/>
    <xf numFmtId="0" fontId="0" fillId="32" borderId="0" xfId="0" applyFill="1" applyProtection="1"/>
    <xf numFmtId="0" fontId="0" fillId="34" borderId="0" xfId="0" applyFill="1" applyAlignment="1">
      <alignment horizontal="left" vertical="center" wrapText="1"/>
    </xf>
    <xf numFmtId="0" fontId="0" fillId="31" borderId="24" xfId="0" applyFill="1" applyBorder="1" applyAlignment="1" applyProtection="1">
      <alignment vertical="center"/>
      <protection locked="0"/>
    </xf>
    <xf numFmtId="0" fontId="0" fillId="32" borderId="0" xfId="0" applyFill="1" applyAlignment="1">
      <alignment vertical="center"/>
    </xf>
    <xf numFmtId="0" fontId="0" fillId="31" borderId="0" xfId="0" applyFill="1" applyAlignment="1">
      <alignment vertical="center"/>
    </xf>
    <xf numFmtId="0" fontId="0" fillId="34" borderId="0" xfId="0" applyFill="1" applyAlignment="1">
      <alignment vertical="center"/>
    </xf>
    <xf numFmtId="0" fontId="33" fillId="33" borderId="0" xfId="0" applyFont="1" applyFill="1" applyAlignment="1">
      <alignment vertical="center"/>
    </xf>
    <xf numFmtId="0" fontId="33" fillId="34" borderId="0" xfId="0" applyFont="1" applyFill="1" applyAlignment="1">
      <alignment vertical="center"/>
    </xf>
    <xf numFmtId="0" fontId="0" fillId="33" borderId="0" xfId="0" applyFill="1" applyAlignment="1">
      <alignment horizontal="left" vertical="center" wrapText="1"/>
    </xf>
    <xf numFmtId="0" fontId="0" fillId="31" borderId="0" xfId="0" applyFill="1" applyAlignment="1">
      <alignment horizontal="left" vertical="center" wrapText="1"/>
    </xf>
    <xf numFmtId="165" fontId="3" fillId="34" borderId="0" xfId="31" applyNumberFormat="1" applyFont="1" applyFill="1" applyAlignment="1">
      <alignment vertical="center"/>
    </xf>
    <xf numFmtId="0" fontId="0" fillId="33" borderId="0" xfId="0" applyFill="1" applyBorder="1" applyAlignment="1">
      <alignment horizontal="center" vertical="center"/>
    </xf>
    <xf numFmtId="0" fontId="0" fillId="34" borderId="28" xfId="0" applyFill="1" applyBorder="1" applyAlignment="1">
      <alignment vertical="center"/>
    </xf>
    <xf numFmtId="165" fontId="3" fillId="34" borderId="28" xfId="31" applyNumberFormat="1" applyFont="1" applyFill="1" applyBorder="1" applyAlignment="1">
      <alignment vertical="center"/>
    </xf>
    <xf numFmtId="0" fontId="4" fillId="33" borderId="0" xfId="0" applyFont="1" applyFill="1" applyAlignment="1">
      <alignment vertical="center"/>
    </xf>
    <xf numFmtId="0" fontId="0" fillId="33" borderId="28" xfId="0" applyFill="1" applyBorder="1" applyAlignment="1">
      <alignment vertical="center"/>
    </xf>
    <xf numFmtId="3" fontId="3" fillId="33" borderId="0" xfId="0" applyNumberFormat="1" applyFont="1" applyFill="1" applyAlignment="1">
      <alignment horizontal="right" vertical="center"/>
    </xf>
    <xf numFmtId="0" fontId="3" fillId="34" borderId="0" xfId="0" applyFont="1" applyFill="1" applyAlignment="1">
      <alignment vertical="center"/>
    </xf>
    <xf numFmtId="0" fontId="1" fillId="33" borderId="0" xfId="0" applyFont="1" applyFill="1" applyAlignment="1">
      <alignment vertical="center"/>
    </xf>
    <xf numFmtId="1" fontId="0" fillId="33" borderId="0" xfId="0" applyNumberFormat="1" applyFill="1" applyAlignment="1">
      <alignment horizontal="left" vertical="center"/>
    </xf>
    <xf numFmtId="0" fontId="0" fillId="33" borderId="0" xfId="0" applyFill="1" applyAlignment="1">
      <alignment horizontal="left" vertical="center"/>
    </xf>
    <xf numFmtId="14" fontId="0" fillId="31" borderId="0" xfId="0" applyNumberFormat="1" applyFill="1"/>
    <xf numFmtId="1" fontId="0" fillId="31" borderId="0" xfId="0" applyNumberFormat="1" applyFill="1"/>
    <xf numFmtId="165" fontId="1" fillId="0" borderId="0" xfId="0" applyNumberFormat="1" applyFont="1" applyFill="1"/>
    <xf numFmtId="0" fontId="1" fillId="0" borderId="0" xfId="0" applyFont="1"/>
    <xf numFmtId="0" fontId="1" fillId="34" borderId="0" xfId="0" applyFont="1" applyFill="1" applyAlignment="1">
      <alignment vertical="center"/>
    </xf>
    <xf numFmtId="0" fontId="7" fillId="33" borderId="0" xfId="0" applyFont="1" applyFill="1" applyAlignment="1">
      <alignment vertical="center"/>
    </xf>
    <xf numFmtId="0" fontId="3" fillId="31" borderId="0" xfId="0" applyFont="1" applyFill="1" applyAlignment="1"/>
    <xf numFmtId="0" fontId="3" fillId="31" borderId="0" xfId="0" applyFont="1" applyFill="1" applyAlignment="1">
      <alignment vertical="center"/>
    </xf>
    <xf numFmtId="0" fontId="3" fillId="31" borderId="0" xfId="0" applyFont="1" applyFill="1"/>
    <xf numFmtId="0" fontId="0" fillId="31" borderId="24" xfId="0" applyFill="1" applyBorder="1" applyAlignment="1" applyProtection="1">
      <alignment horizontal="center" vertical="center"/>
      <protection locked="0"/>
    </xf>
    <xf numFmtId="0" fontId="0" fillId="31" borderId="0" xfId="0" applyNumberFormat="1" applyFill="1"/>
    <xf numFmtId="1" fontId="6" fillId="0" borderId="0" xfId="0" applyNumberFormat="1" applyFont="1" applyFill="1"/>
    <xf numFmtId="3" fontId="6" fillId="0" borderId="0" xfId="0" applyNumberFormat="1" applyFont="1"/>
    <xf numFmtId="10" fontId="6" fillId="0" borderId="0" xfId="0" applyNumberFormat="1" applyFont="1"/>
    <xf numFmtId="0" fontId="9" fillId="0" borderId="0" xfId="0" applyFont="1" applyFill="1" applyAlignment="1">
      <alignment horizontal="left" vertical="center" wrapText="1"/>
    </xf>
    <xf numFmtId="0" fontId="9" fillId="0" borderId="0" xfId="0" applyFont="1" applyFill="1" applyAlignment="1">
      <alignment horizontal="left" vertical="center"/>
    </xf>
    <xf numFmtId="0" fontId="5" fillId="25" borderId="22" xfId="0" applyFont="1" applyFill="1" applyBorder="1" applyAlignment="1">
      <alignment horizontal="center" vertical="center"/>
    </xf>
    <xf numFmtId="0" fontId="5" fillId="25" borderId="25" xfId="0" applyFont="1" applyFill="1" applyBorder="1" applyAlignment="1">
      <alignment horizontal="center" vertical="center"/>
    </xf>
    <xf numFmtId="0" fontId="5" fillId="25" borderId="26" xfId="0" applyFont="1" applyFill="1" applyBorder="1" applyAlignment="1">
      <alignment horizontal="center" vertical="center"/>
    </xf>
    <xf numFmtId="0" fontId="7" fillId="0" borderId="0" xfId="0" applyFont="1" applyAlignment="1">
      <alignment horizontal="center"/>
    </xf>
    <xf numFmtId="0" fontId="34" fillId="31" borderId="0" xfId="0" applyFont="1" applyFill="1" applyAlignment="1">
      <alignment horizontal="left"/>
    </xf>
    <xf numFmtId="0" fontId="14" fillId="31" borderId="0" xfId="0" applyFont="1" applyFill="1" applyAlignment="1">
      <alignment horizontal="left" vertical="center"/>
    </xf>
    <xf numFmtId="49" fontId="1" fillId="31" borderId="18" xfId="0" applyNumberFormat="1" applyFont="1" applyFill="1" applyBorder="1" applyAlignment="1" applyProtection="1">
      <alignment horizontal="center" vertical="center"/>
      <protection locked="0"/>
    </xf>
    <xf numFmtId="49" fontId="1" fillId="31" borderId="27" xfId="0" applyNumberFormat="1" applyFont="1" applyFill="1" applyBorder="1" applyAlignment="1" applyProtection="1">
      <alignment horizontal="center" vertical="center"/>
      <protection locked="0"/>
    </xf>
    <xf numFmtId="49" fontId="1" fillId="31" borderId="17" xfId="0" applyNumberFormat="1" applyFont="1" applyFill="1" applyBorder="1" applyAlignment="1" applyProtection="1">
      <alignment horizontal="center" vertical="center"/>
      <protection locked="0"/>
    </xf>
    <xf numFmtId="0" fontId="7" fillId="33" borderId="0" xfId="0" applyFont="1" applyFill="1" applyAlignment="1">
      <alignment horizontal="left" vertical="center" wrapText="1"/>
    </xf>
    <xf numFmtId="0" fontId="3" fillId="31" borderId="28" xfId="0" applyFont="1" applyFill="1" applyBorder="1" applyAlignment="1" applyProtection="1">
      <alignment horizontal="left" vertical="center"/>
      <protection locked="0"/>
    </xf>
    <xf numFmtId="0" fontId="3" fillId="31" borderId="28" xfId="0" applyFont="1" applyFill="1" applyBorder="1" applyAlignment="1" applyProtection="1">
      <alignment horizontal="center" vertical="center"/>
      <protection locked="0"/>
    </xf>
    <xf numFmtId="165" fontId="3" fillId="34" borderId="0" xfId="31" applyNumberFormat="1" applyFont="1" applyFill="1" applyAlignment="1">
      <alignment horizontal="right"/>
    </xf>
    <xf numFmtId="165" fontId="3" fillId="34" borderId="0" xfId="31" applyNumberFormat="1" applyFont="1" applyFill="1" applyAlignment="1">
      <alignment horizontal="right" vertical="center"/>
    </xf>
    <xf numFmtId="165" fontId="32" fillId="34" borderId="0" xfId="31" applyNumberFormat="1" applyFont="1" applyFill="1" applyAlignment="1">
      <alignment horizontal="right" vertical="center"/>
    </xf>
    <xf numFmtId="0" fontId="4" fillId="34" borderId="0" xfId="0" applyFont="1" applyFill="1" applyAlignment="1">
      <alignment horizontal="left" vertical="center"/>
    </xf>
    <xf numFmtId="165" fontId="0" fillId="31" borderId="18" xfId="31" applyNumberFormat="1" applyFont="1" applyFill="1" applyBorder="1" applyAlignment="1" applyProtection="1">
      <alignment horizontal="right" vertical="center"/>
      <protection locked="0"/>
    </xf>
    <xf numFmtId="165" fontId="0" fillId="31" borderId="17" xfId="31" applyNumberFormat="1" applyFont="1" applyFill="1" applyBorder="1" applyAlignment="1" applyProtection="1">
      <alignment horizontal="right" vertical="center"/>
      <protection locked="0"/>
    </xf>
    <xf numFmtId="3" fontId="3" fillId="33" borderId="0" xfId="0" applyNumberFormat="1" applyFont="1" applyFill="1" applyAlignment="1">
      <alignment horizontal="right" vertical="center"/>
    </xf>
    <xf numFmtId="0" fontId="3" fillId="33" borderId="0" xfId="0" applyFont="1" applyFill="1" applyAlignment="1">
      <alignment horizontal="right" vertical="center"/>
    </xf>
    <xf numFmtId="0" fontId="0" fillId="33" borderId="0" xfId="0" applyFill="1" applyAlignment="1">
      <alignment horizontal="left" vertical="center" wrapText="1"/>
    </xf>
    <xf numFmtId="0" fontId="37" fillId="31" borderId="0" xfId="0" applyFont="1" applyFill="1" applyAlignment="1">
      <alignment horizontal="left" vertical="center"/>
    </xf>
    <xf numFmtId="0" fontId="1" fillId="34" borderId="0" xfId="0" applyFont="1" applyFill="1" applyAlignment="1">
      <alignment horizontal="left" vertical="center" wrapText="1"/>
    </xf>
    <xf numFmtId="165" fontId="3" fillId="34" borderId="0" xfId="31" applyNumberFormat="1" applyFont="1" applyFill="1" applyAlignment="1">
      <alignment horizontal="center" vertical="center"/>
    </xf>
    <xf numFmtId="0" fontId="0" fillId="33" borderId="0" xfId="0" applyFill="1" applyAlignment="1">
      <alignment horizontal="left" vertical="center"/>
    </xf>
    <xf numFmtId="0" fontId="3" fillId="32" borderId="0" xfId="0" applyFont="1" applyFill="1" applyAlignment="1">
      <alignment horizontal="center" vertical="top"/>
    </xf>
    <xf numFmtId="0" fontId="3" fillId="32" borderId="28" xfId="0" applyFont="1" applyFill="1" applyBorder="1" applyAlignment="1">
      <alignment horizontal="center" vertical="top"/>
    </xf>
  </cellXfs>
  <cellStyles count="44">
    <cellStyle name="20 % - Accent1" xfId="1" builtinId="30" customBuiltin="1"/>
    <cellStyle name="20 % - Accent2" xfId="2" builtinId="34" customBuiltin="1"/>
    <cellStyle name="20 % - Accent3" xfId="3" builtinId="38" customBuiltin="1"/>
    <cellStyle name="20 % - Accent4" xfId="4" builtinId="42" customBuiltin="1"/>
    <cellStyle name="20 % - Accent5" xfId="5" builtinId="46" customBuiltin="1"/>
    <cellStyle name="20 % - Accent6" xfId="6" builtinId="50" customBuiltin="1"/>
    <cellStyle name="40 % - Accent1" xfId="7" builtinId="31" customBuiltin="1"/>
    <cellStyle name="40 % - Accent2" xfId="8" builtinId="35" customBuiltin="1"/>
    <cellStyle name="40 % - Accent3" xfId="9" builtinId="39" customBuiltin="1"/>
    <cellStyle name="40 % - Accent4" xfId="10" builtinId="43" customBuiltin="1"/>
    <cellStyle name="40 % - Accent5" xfId="11" builtinId="47" customBuiltin="1"/>
    <cellStyle name="40 % - Accent6" xfId="12" builtinId="51" customBuiltin="1"/>
    <cellStyle name="60 % - Accent1" xfId="13" builtinId="32" customBuiltin="1"/>
    <cellStyle name="60 % - Accent2" xfId="14" builtinId="36" customBuiltin="1"/>
    <cellStyle name="60 % - Accent3" xfId="15" builtinId="40" customBuiltin="1"/>
    <cellStyle name="60 % - Accent4" xfId="16" builtinId="44" customBuiltin="1"/>
    <cellStyle name="60 % - Accent5" xfId="17" builtinId="48" customBuiltin="1"/>
    <cellStyle name="60 %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Avertissement" xfId="25" builtinId="11" customBuiltin="1"/>
    <cellStyle name="Calcul" xfId="26" builtinId="22" customBuiltin="1"/>
    <cellStyle name="Cellule liée" xfId="27" builtinId="24" customBuiltin="1"/>
    <cellStyle name="Entrée" xfId="29" builtinId="20" customBuiltin="1"/>
    <cellStyle name="Insatisfaisant" xfId="30" builtinId="27" customBuiltin="1"/>
    <cellStyle name="Milliers" xfId="31" builtinId="3"/>
    <cellStyle name="Neutre" xfId="32" builtinId="28" customBuiltin="1"/>
    <cellStyle name="Normal" xfId="0" builtinId="0"/>
    <cellStyle name="Note" xfId="28" builtinId="10" customBuiltin="1"/>
    <cellStyle name="Pourcentage" xfId="33" builtinId="5"/>
    <cellStyle name="Satisfaisant" xfId="34" builtinId="26" customBuiltin="1"/>
    <cellStyle name="Sortie" xfId="35" builtinId="21" customBuiltin="1"/>
    <cellStyle name="Texte explicatif" xfId="36" builtinId="53" customBuiltin="1"/>
    <cellStyle name="Titre" xfId="37" builtinId="15" customBuiltin="1"/>
    <cellStyle name="Titre 1" xfId="38" builtinId="16" customBuiltin="1"/>
    <cellStyle name="Titre 2" xfId="39" builtinId="17" customBuiltin="1"/>
    <cellStyle name="Titre 3" xfId="40" builtinId="18" customBuiltin="1"/>
    <cellStyle name="Titre 4" xfId="41" builtinId="19" customBuiltin="1"/>
    <cellStyle name="Total" xfId="42" builtinId="25" customBuiltin="1"/>
    <cellStyle name="Vérification" xfId="43" builtinId="23" customBuiltin="1"/>
  </cellStyles>
  <dxfs count="1">
    <dxf>
      <font>
        <color rgb="FF9C0006"/>
      </font>
    </dxf>
  </dxfs>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06/relationships/vbaProject" Target="vbaProject.bin"/><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checked="Checked" fmlaLink="Feuil1!$H$9" lockText="1" noThreeD="1"/>
</file>

<file path=xl/ctrlProps/ctrlProp2.xml><?xml version="1.0" encoding="utf-8"?>
<formControlPr xmlns="http://schemas.microsoft.com/office/spreadsheetml/2009/9/main" objectType="CheckBox" checked="Checked" fmlaLink="Feuil1!$H$10" lockText="1" noThreeD="1"/>
</file>

<file path=xl/ctrlProps/ctrlProp3.xml><?xml version="1.0" encoding="utf-8"?>
<formControlPr xmlns="http://schemas.microsoft.com/office/spreadsheetml/2009/9/main" objectType="CheckBox" checked="Checked" fmlaLink="Feuil1!$H$11" lockText="1" noThreeD="1"/>
</file>

<file path=xl/ctrlProps/ctrlProp4.xml><?xml version="1.0" encoding="utf-8"?>
<formControlPr xmlns="http://schemas.microsoft.com/office/spreadsheetml/2009/9/main" objectType="CheckBox" checked="Checked" fmlaLink="Feuil1!$H$12" lockText="1" noThreeD="1"/>
</file>

<file path=xl/ctrlProps/ctrlProp5.xml><?xml version="1.0" encoding="utf-8"?>
<formControlPr xmlns="http://schemas.microsoft.com/office/spreadsheetml/2009/9/main" objectType="CheckBox" checked="Checked" fmlaLink="Feuil1!$H$8"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xdr:from>
      <xdr:col>0</xdr:col>
      <xdr:colOff>64469</xdr:colOff>
      <xdr:row>19</xdr:row>
      <xdr:rowOff>148828</xdr:rowOff>
    </xdr:from>
    <xdr:to>
      <xdr:col>15</xdr:col>
      <xdr:colOff>5958</xdr:colOff>
      <xdr:row>36</xdr:row>
      <xdr:rowOff>11906</xdr:rowOff>
    </xdr:to>
    <xdr:sp macro="" textlink="">
      <xdr:nvSpPr>
        <xdr:cNvPr id="3" name="Rectangle à coins arrondis 2"/>
        <xdr:cNvSpPr/>
      </xdr:nvSpPr>
      <xdr:spPr>
        <a:xfrm>
          <a:off x="64469" y="2610674"/>
          <a:ext cx="3458412" cy="2251655"/>
        </a:xfrm>
        <a:prstGeom prst="roundRect">
          <a:avLst>
            <a:gd name="adj" fmla="val 2856"/>
          </a:avLst>
        </a:prstGeom>
        <a:noFill/>
        <a:ln w="381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CH" sz="1100"/>
        </a:p>
      </xdr:txBody>
    </xdr:sp>
    <xdr:clientData/>
  </xdr:twoCellAnchor>
  <xdr:twoCellAnchor>
    <xdr:from>
      <xdr:col>16</xdr:col>
      <xdr:colOff>0</xdr:colOff>
      <xdr:row>2</xdr:row>
      <xdr:rowOff>144827</xdr:rowOff>
    </xdr:from>
    <xdr:to>
      <xdr:col>27</xdr:col>
      <xdr:colOff>8283</xdr:colOff>
      <xdr:row>36</xdr:row>
      <xdr:rowOff>24847</xdr:rowOff>
    </xdr:to>
    <xdr:sp macro="" textlink="">
      <xdr:nvSpPr>
        <xdr:cNvPr id="4" name="Rectangle à coins arrondis 3"/>
        <xdr:cNvSpPr/>
      </xdr:nvSpPr>
      <xdr:spPr>
        <a:xfrm>
          <a:off x="661898" y="2679305"/>
          <a:ext cx="4887450" cy="5876629"/>
        </a:xfrm>
        <a:prstGeom prst="roundRect">
          <a:avLst>
            <a:gd name="adj" fmla="val 1758"/>
          </a:avLst>
        </a:prstGeom>
        <a:noFill/>
        <a:ln w="38100">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CH" sz="1100"/>
        </a:p>
      </xdr:txBody>
    </xdr:sp>
    <xdr:clientData/>
  </xdr:twoCellAnchor>
  <xdr:twoCellAnchor>
    <xdr:from>
      <xdr:col>27</xdr:col>
      <xdr:colOff>300778</xdr:colOff>
      <xdr:row>2</xdr:row>
      <xdr:rowOff>139858</xdr:rowOff>
    </xdr:from>
    <xdr:to>
      <xdr:col>37</xdr:col>
      <xdr:colOff>11207</xdr:colOff>
      <xdr:row>36</xdr:row>
      <xdr:rowOff>8282</xdr:rowOff>
    </xdr:to>
    <xdr:sp macro="" textlink="">
      <xdr:nvSpPr>
        <xdr:cNvPr id="5" name="Rectangle à coins arrondis 4"/>
        <xdr:cNvSpPr/>
      </xdr:nvSpPr>
      <xdr:spPr>
        <a:xfrm>
          <a:off x="5825278" y="2537917"/>
          <a:ext cx="4394488" cy="5392924"/>
        </a:xfrm>
        <a:prstGeom prst="roundRect">
          <a:avLst>
            <a:gd name="adj" fmla="val 1558"/>
          </a:avLst>
        </a:prstGeom>
        <a:noFill/>
        <a:ln w="38100">
          <a:solidFill>
            <a:schemeClr val="accent3">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CH" sz="1100"/>
        </a:p>
      </xdr:txBody>
    </xdr:sp>
    <xdr:clientData/>
  </xdr:twoCellAnchor>
  <xdr:twoCellAnchor editAs="oneCell">
    <xdr:from>
      <xdr:col>1</xdr:col>
      <xdr:colOff>0</xdr:colOff>
      <xdr:row>3</xdr:row>
      <xdr:rowOff>0</xdr:rowOff>
    </xdr:from>
    <xdr:to>
      <xdr:col>9</xdr:col>
      <xdr:colOff>131970</xdr:colOff>
      <xdr:row>13</xdr:row>
      <xdr:rowOff>22639</xdr:rowOff>
    </xdr:to>
    <xdr:pic>
      <xdr:nvPicPr>
        <xdr:cNvPr id="9" name="Image 8"/>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6261" y="231913"/>
          <a:ext cx="2641600" cy="1612900"/>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20</xdr:col>
          <xdr:colOff>47625</xdr:colOff>
          <xdr:row>9</xdr:row>
          <xdr:rowOff>38100</xdr:rowOff>
        </xdr:from>
        <xdr:to>
          <xdr:col>20</xdr:col>
          <xdr:colOff>276225</xdr:colOff>
          <xdr:row>11</xdr:row>
          <xdr:rowOff>38100</xdr:rowOff>
        </xdr:to>
        <xdr:sp macro="" textlink="">
          <xdr:nvSpPr>
            <xdr:cNvPr id="1027" name="Coche2"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47625</xdr:colOff>
          <xdr:row>12</xdr:row>
          <xdr:rowOff>9525</xdr:rowOff>
        </xdr:from>
        <xdr:to>
          <xdr:col>20</xdr:col>
          <xdr:colOff>266700</xdr:colOff>
          <xdr:row>13</xdr:row>
          <xdr:rowOff>28575</xdr:rowOff>
        </xdr:to>
        <xdr:sp macro="" textlink="">
          <xdr:nvSpPr>
            <xdr:cNvPr id="1028" name="Coche3"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47625</xdr:colOff>
          <xdr:row>13</xdr:row>
          <xdr:rowOff>38100</xdr:rowOff>
        </xdr:from>
        <xdr:to>
          <xdr:col>20</xdr:col>
          <xdr:colOff>276225</xdr:colOff>
          <xdr:row>15</xdr:row>
          <xdr:rowOff>9525</xdr:rowOff>
        </xdr:to>
        <xdr:sp macro="" textlink="">
          <xdr:nvSpPr>
            <xdr:cNvPr id="1029" name="Coche4"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47625</xdr:colOff>
          <xdr:row>15</xdr:row>
          <xdr:rowOff>38100</xdr:rowOff>
        </xdr:from>
        <xdr:to>
          <xdr:col>20</xdr:col>
          <xdr:colOff>276225</xdr:colOff>
          <xdr:row>17</xdr:row>
          <xdr:rowOff>0</xdr:rowOff>
        </xdr:to>
        <xdr:sp macro="" textlink="">
          <xdr:nvSpPr>
            <xdr:cNvPr id="1030" name="Coche5"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47625</xdr:colOff>
          <xdr:row>8</xdr:row>
          <xdr:rowOff>9525</xdr:rowOff>
        </xdr:from>
        <xdr:to>
          <xdr:col>20</xdr:col>
          <xdr:colOff>276225</xdr:colOff>
          <xdr:row>9</xdr:row>
          <xdr:rowOff>28575</xdr:rowOff>
        </xdr:to>
        <xdr:sp macro="" textlink="">
          <xdr:nvSpPr>
            <xdr:cNvPr id="1031" name="Coche1"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0</xdr:col>
      <xdr:colOff>85725</xdr:colOff>
      <xdr:row>0</xdr:row>
      <xdr:rowOff>66674</xdr:rowOff>
    </xdr:from>
    <xdr:to>
      <xdr:col>15</xdr:col>
      <xdr:colOff>200025</xdr:colOff>
      <xdr:row>39</xdr:row>
      <xdr:rowOff>28574</xdr:rowOff>
    </xdr:to>
    <xdr:sp macro="" textlink="">
      <xdr:nvSpPr>
        <xdr:cNvPr id="2" name="ZoneTexte 1"/>
        <xdr:cNvSpPr txBox="1"/>
      </xdr:nvSpPr>
      <xdr:spPr>
        <a:xfrm>
          <a:off x="85725" y="66674"/>
          <a:ext cx="11544300" cy="6276975"/>
        </a:xfrm>
        <a:prstGeom prst="rect">
          <a:avLst/>
        </a:prstGeom>
        <a:ln/>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ctr"/>
        <a:lstStyle/>
        <a:p>
          <a:pPr algn="ctr"/>
          <a:r>
            <a:rPr lang="fr-CH" sz="2000" b="1" i="0" u="none" strike="noStrike">
              <a:solidFill>
                <a:schemeClr val="dk1"/>
              </a:solidFill>
              <a:effectLst/>
              <a:latin typeface="+mn-lt"/>
              <a:ea typeface="+mn-ea"/>
              <a:cs typeface="+mn-cs"/>
            </a:rPr>
            <a:t>RACHAT FICTIF</a:t>
          </a:r>
        </a:p>
        <a:p>
          <a:pPr algn="ctr"/>
          <a:r>
            <a:rPr lang="fr-CH" sz="1800" b="1" i="0" u="none" strike="noStrike">
              <a:solidFill>
                <a:schemeClr val="dk1"/>
              </a:solidFill>
              <a:effectLst/>
              <a:latin typeface="+mn-lt"/>
              <a:ea typeface="+mn-ea"/>
              <a:cs typeface="+mn-cs"/>
            </a:rPr>
            <a:t>Calcul de la prévoyance</a:t>
          </a:r>
          <a:r>
            <a:rPr lang="fr-CH" sz="1800" b="1"/>
            <a:t> </a:t>
          </a:r>
          <a:endParaRPr lang="fr-CH" sz="1800" b="1" i="0" u="none" strike="noStrike">
            <a:solidFill>
              <a:schemeClr val="dk1"/>
            </a:solidFill>
            <a:effectLst/>
            <a:latin typeface="+mn-lt"/>
            <a:ea typeface="+mn-ea"/>
            <a:cs typeface="+mn-cs"/>
          </a:endParaRPr>
        </a:p>
        <a:p>
          <a:endParaRPr lang="fr-CH" sz="1100" b="0" i="0" u="none" strike="noStrike">
            <a:solidFill>
              <a:schemeClr val="dk1"/>
            </a:solidFill>
            <a:effectLst/>
            <a:latin typeface="+mn-lt"/>
            <a:ea typeface="+mn-ea"/>
            <a:cs typeface="+mn-cs"/>
          </a:endParaRPr>
        </a:p>
        <a:p>
          <a:r>
            <a:rPr lang="fr-CH" sz="1100" b="0" i="0" u="none" strike="noStrike">
              <a:solidFill>
                <a:schemeClr val="dk1"/>
              </a:solidFill>
              <a:effectLst/>
              <a:latin typeface="+mn-lt"/>
              <a:ea typeface="+mn-ea"/>
              <a:cs typeface="+mn-cs"/>
            </a:rPr>
            <a:t>Le rachat fictif est calculé d'après les dispositions de l'art.6 de l'ordonnance sur l'imposition des bénéfices de liquidation en cas de cessation définitive de l'activité lucrative indépendante (OIBL)</a:t>
          </a:r>
          <a:r>
            <a:rPr lang="fr-CH"/>
            <a:t> .</a:t>
          </a:r>
        </a:p>
        <a:p>
          <a:endParaRPr lang="fr-CH" sz="1100"/>
        </a:p>
        <a:p>
          <a:r>
            <a:rPr lang="fr-CH" sz="1100"/>
            <a:t>Ce rachat fictif correspond au revenu moyen des 5 derniers</a:t>
          </a:r>
          <a:r>
            <a:rPr lang="fr-CH" sz="1100" baseline="0"/>
            <a:t> exercices multiplié par 15% et multiplié par le nombre d'années entre l'âge de 25 ans et l'âge au moment de la liquidation mais au maximum 64 ans (femmes) et 65 ans (hommes).</a:t>
          </a:r>
        </a:p>
        <a:p>
          <a:endParaRPr lang="fr-CH" sz="1100" baseline="0"/>
        </a:p>
        <a:p>
          <a:r>
            <a:rPr lang="fr-CH" sz="1100" baseline="0"/>
            <a:t>Sont pris en considération les bénéfices soumis à l'AVS avant la déduction des cotisations AVS.</a:t>
          </a:r>
        </a:p>
        <a:p>
          <a:endParaRPr lang="fr-CH" sz="1100" baseline="0"/>
        </a:p>
        <a:p>
          <a:r>
            <a:rPr lang="fr-CH" sz="1100" baseline="0"/>
            <a:t>Les gains accessoires indépendants sont également pris en considération (avant déduction des cotisations AVS).</a:t>
          </a:r>
        </a:p>
        <a:p>
          <a:endParaRPr lang="fr-CH" sz="1100" baseline="0"/>
        </a:p>
        <a:p>
          <a:r>
            <a:rPr lang="fr-CH" sz="1100" baseline="0"/>
            <a:t>Les pertes relevant des l'activité indépendante ne sont pas prises en considération pour le calcul du rachat fictif.</a:t>
          </a:r>
        </a:p>
        <a:p>
          <a:endParaRPr lang="fr-CH" sz="1100" baseline="0"/>
        </a:p>
        <a:p>
          <a:r>
            <a:rPr lang="fr-CH" sz="1100" baseline="0"/>
            <a:t>Les réserves latentes réalisées durant les 2 derniers exercices ne sont pas prises en considération pour le calcul du rachat fictif.</a:t>
          </a:r>
        </a:p>
        <a:p>
          <a:endParaRPr lang="fr-CH" sz="1100" baseline="0"/>
        </a:p>
        <a:p>
          <a:r>
            <a:rPr lang="fr-CH" sz="1100" baseline="0"/>
            <a:t>L'exercice ordinaire de l'année de liquidation n'est pas pris en considération pour le calcul du rachat fictif.</a:t>
          </a:r>
        </a:p>
        <a:p>
          <a:endParaRPr lang="fr-CH" sz="1100" baseline="0"/>
        </a:p>
        <a:p>
          <a:r>
            <a:rPr lang="fr-CH" sz="1100" baseline="0"/>
            <a:t>Une lacune de prévoyance plus élevée que celle ressortant du calcul selon l'art.6 de l'OIBL ne pourra pas être prise en considération même si un plan concret de prévoyance est présenté (chiffre 5.1 de la circulaire).</a:t>
          </a:r>
        </a:p>
        <a:p>
          <a:endParaRPr lang="fr-CH" sz="1100" baseline="0"/>
        </a:p>
        <a:p>
          <a:r>
            <a:rPr lang="fr-CH" sz="1100" baseline="0"/>
            <a:t>L'imposition d'un rachat fictif peut être demandée aussi longtemps qu'un rachat est possible selon la LPP, soit 70 ans.</a:t>
          </a:r>
        </a:p>
        <a:p>
          <a:endParaRPr lang="fr-CH" sz="1100" baseline="0"/>
        </a:p>
        <a:p>
          <a:r>
            <a:rPr lang="fr-CH" sz="1100" baseline="0"/>
            <a:t>Les avoirs et les retraits de prévoyance (2ème pilier et 3ème pilier a) doivent être prouvés au moyen des justificatifs utiles délivrés par les institutions de prévoyance concernées.</a:t>
          </a:r>
        </a:p>
        <a:p>
          <a:endParaRPr lang="fr-CH" sz="1100" baseline="0"/>
        </a:p>
        <a:p>
          <a:r>
            <a:rPr lang="fr-CH" sz="1100" baseline="0"/>
            <a:t>Pour plus de renseignements, vous pouver vous adresser au service cantonal des contributions aux coordonnées suivantes :</a:t>
          </a:r>
        </a:p>
        <a:p>
          <a:r>
            <a:rPr lang="fr-CH" sz="1100" baseline="0"/>
            <a:t>	</a:t>
          </a:r>
        </a:p>
        <a:p>
          <a:r>
            <a:rPr lang="fr-CH" sz="1100" baseline="0"/>
            <a:t>	Georges-Etienne NEMETH	027/606.26.31	getnem@admin.vs.ch</a:t>
          </a:r>
        </a:p>
        <a:p>
          <a:r>
            <a:rPr lang="fr-CH" sz="1100" baseline="0"/>
            <a:t>	Jean-René BRIDY	027/6062596	jrebri@admin.vs.ch</a:t>
          </a:r>
        </a:p>
      </xdr:txBody>
    </xdr:sp>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AB124"/>
  <sheetViews>
    <sheetView topLeftCell="A41" zoomScale="75" workbookViewId="0">
      <selection activeCell="U32" sqref="U32:V95"/>
    </sheetView>
  </sheetViews>
  <sheetFormatPr baseColWidth="10" defaultRowHeight="12.75" x14ac:dyDescent="0.2"/>
  <cols>
    <col min="1" max="1" width="3.85546875" style="8" customWidth="1"/>
    <col min="2" max="2" width="45.7109375" style="8" customWidth="1"/>
    <col min="3" max="3" width="14" style="13" customWidth="1"/>
    <col min="4" max="5" width="25.7109375" style="13" customWidth="1"/>
    <col min="6" max="6" width="11.42578125" style="13"/>
    <col min="7" max="7" width="29.5703125" style="8" customWidth="1"/>
    <col min="8" max="8" width="25.140625" style="8" customWidth="1"/>
    <col min="9" max="9" width="18" style="8" customWidth="1"/>
    <col min="10" max="17" width="11.42578125" style="8"/>
    <col min="18" max="16384" width="11.42578125" style="13"/>
  </cols>
  <sheetData>
    <row r="1" spans="1:28" s="11" customFormat="1" ht="58.5" customHeight="1" thickBot="1" x14ac:dyDescent="0.25">
      <c r="A1" s="10"/>
      <c r="B1" s="110" t="s">
        <v>26</v>
      </c>
      <c r="C1" s="111"/>
      <c r="D1" s="111"/>
      <c r="E1" s="111"/>
      <c r="F1" s="111"/>
      <c r="G1" s="111"/>
      <c r="H1" s="111"/>
      <c r="I1" s="110" t="s">
        <v>35</v>
      </c>
      <c r="J1" s="111"/>
      <c r="K1" s="111"/>
      <c r="L1" s="111"/>
      <c r="M1" s="111"/>
      <c r="N1" s="111"/>
      <c r="O1" s="111"/>
    </row>
    <row r="2" spans="1:28" ht="21" customHeight="1" thickBot="1" x14ac:dyDescent="0.25">
      <c r="A2" s="11"/>
      <c r="B2" s="12" t="s">
        <v>0</v>
      </c>
      <c r="C2" s="112"/>
      <c r="D2" s="113"/>
      <c r="E2" s="113"/>
      <c r="F2" s="113"/>
      <c r="G2" s="114"/>
      <c r="N2" s="4"/>
      <c r="O2" s="5" t="s">
        <v>18</v>
      </c>
      <c r="R2" s="74" t="s">
        <v>45</v>
      </c>
      <c r="AA2" s="13">
        <v>1</v>
      </c>
      <c r="AB2" s="13">
        <v>1</v>
      </c>
    </row>
    <row r="3" spans="1:28" ht="20.100000000000001" customHeight="1" thickBot="1" x14ac:dyDescent="0.25">
      <c r="B3" s="12" t="s">
        <v>1</v>
      </c>
      <c r="C3" s="14" t="str">
        <f>'Rachat fictif'!G24</f>
        <v>M</v>
      </c>
      <c r="D3" s="12"/>
      <c r="E3" s="12"/>
      <c r="F3" s="12"/>
      <c r="G3" s="12"/>
      <c r="H3" s="9"/>
      <c r="N3" s="3">
        <v>2008</v>
      </c>
      <c r="O3" s="6">
        <v>795600</v>
      </c>
      <c r="R3" s="74" t="s">
        <v>60</v>
      </c>
      <c r="AA3" s="13">
        <v>2</v>
      </c>
      <c r="AB3" s="13">
        <v>2</v>
      </c>
    </row>
    <row r="4" spans="1:28" ht="20.100000000000001" customHeight="1" thickBot="1" x14ac:dyDescent="0.25">
      <c r="B4" s="12" t="s">
        <v>15</v>
      </c>
      <c r="C4" s="47">
        <f>DATE(F4,E4,D4)</f>
        <v>21551</v>
      </c>
      <c r="D4" s="49">
        <f>'Rachat fictif'!H33</f>
        <v>1</v>
      </c>
      <c r="E4" s="49">
        <f>'Rachat fictif'!J33</f>
        <v>1</v>
      </c>
      <c r="F4" s="49">
        <f>'Rachat fictif'!L33</f>
        <v>1959</v>
      </c>
      <c r="G4" s="8">
        <f>IF(ISERROR(DATEDIF(C4,C5,"y")),0,IF(DATEDIF(C4,C5,"yd")&gt;0,DATEDIF(C4,C5,"y")+1,DATEDIF(C4,C5,"y")))</f>
        <v>62</v>
      </c>
      <c r="H4" s="9" t="s">
        <v>21</v>
      </c>
      <c r="N4" s="3">
        <v>2009</v>
      </c>
      <c r="O4" s="7">
        <v>820800</v>
      </c>
      <c r="AA4" s="13">
        <v>3</v>
      </c>
      <c r="AB4" s="13">
        <v>3</v>
      </c>
    </row>
    <row r="5" spans="1:28" ht="20.100000000000001" customHeight="1" thickBot="1" x14ac:dyDescent="0.25">
      <c r="B5" s="12" t="s">
        <v>16</v>
      </c>
      <c r="C5" s="47">
        <f>DATE(F5,E5,D5)</f>
        <v>44197</v>
      </c>
      <c r="D5" s="50">
        <f>'Rachat fictif'!H35</f>
        <v>1</v>
      </c>
      <c r="E5" s="50">
        <f>'Rachat fictif'!J35</f>
        <v>1</v>
      </c>
      <c r="F5" s="49">
        <f>'Rachat fictif'!L35</f>
        <v>2021</v>
      </c>
      <c r="G5" s="107">
        <f>IF(DATEDIF(C4,C5,"yd")&gt;0,DATEDIF(C4,C5,"y")+1,DATEDIF(C4,C5,"y"))-Feuil1!C40</f>
        <v>37</v>
      </c>
      <c r="H5" s="43">
        <f>IF(F5="",0,1)</f>
        <v>1</v>
      </c>
      <c r="L5" s="8">
        <f>DATEDIF(C4,C5,"ym")</f>
        <v>0</v>
      </c>
      <c r="N5" s="3">
        <v>2010</v>
      </c>
      <c r="O5" s="7">
        <v>820800</v>
      </c>
      <c r="AA5" s="74">
        <v>4</v>
      </c>
      <c r="AB5" s="74">
        <v>4</v>
      </c>
    </row>
    <row r="6" spans="1:28" ht="20.100000000000001" customHeight="1" thickBot="1" x14ac:dyDescent="0.25">
      <c r="B6" s="12"/>
      <c r="C6" s="12"/>
      <c r="D6" s="15" t="s">
        <v>17</v>
      </c>
      <c r="E6" s="48">
        <f ca="1">VLOOKUP(F5,OFFSET(Feuil1!$N$3,0,0,COUNTA(Feuil1!$N3:$N30),2),2,0)</f>
        <v>860400</v>
      </c>
      <c r="F6" s="12"/>
      <c r="G6" s="16">
        <f>IF(C3="F",IF(G5&gt;Feuil1!C34,Feuil1!C34,G5),IF(G5&gt;Feuil1!C36,Feuil1!C36,G5))</f>
        <v>37</v>
      </c>
      <c r="H6" s="9"/>
      <c r="N6" s="3">
        <v>2011</v>
      </c>
      <c r="O6" s="7">
        <v>835200</v>
      </c>
      <c r="AA6" s="74">
        <v>5</v>
      </c>
      <c r="AB6" s="74">
        <v>5</v>
      </c>
    </row>
    <row r="7" spans="1:28" ht="42.75" customHeight="1" thickBot="1" x14ac:dyDescent="0.25">
      <c r="B7" s="12" t="s">
        <v>2</v>
      </c>
      <c r="C7" s="12"/>
      <c r="D7" s="17" t="s">
        <v>24</v>
      </c>
      <c r="E7" s="18" t="s">
        <v>25</v>
      </c>
      <c r="F7" s="12" t="s">
        <v>3</v>
      </c>
      <c r="G7" s="12"/>
      <c r="H7" s="9"/>
      <c r="N7" s="56">
        <v>2012</v>
      </c>
      <c r="O7" s="57">
        <v>835200</v>
      </c>
      <c r="AA7" s="74">
        <v>6</v>
      </c>
      <c r="AB7" s="74">
        <v>6</v>
      </c>
    </row>
    <row r="8" spans="1:28" ht="20.100000000000001" customHeight="1" thickBot="1" x14ac:dyDescent="0.25">
      <c r="B8" s="12" t="s">
        <v>4</v>
      </c>
      <c r="C8" s="19">
        <f>YEAR($C$5)-1</f>
        <v>2020</v>
      </c>
      <c r="D8" s="20">
        <f>'Rachat fictif'!V9</f>
        <v>0</v>
      </c>
      <c r="E8" s="21">
        <f>'Rachat fictif'!Y9</f>
        <v>0</v>
      </c>
      <c r="F8" s="22">
        <f ca="1">IF(H8=TRUE,IF(SUM(D8:E8)&gt;(plafondlpp),plafondlpp,IF(SUM(D8:E8)&lt;0,0,SUM(D8:E8))),0)</f>
        <v>0</v>
      </c>
      <c r="G8" s="12" t="s">
        <v>5</v>
      </c>
      <c r="H8" s="8" t="b">
        <v>1</v>
      </c>
      <c r="J8" s="9">
        <f>IF(H8=TRUE,1,0)</f>
        <v>1</v>
      </c>
      <c r="L8" s="73"/>
      <c r="N8" s="56">
        <v>2013</v>
      </c>
      <c r="O8" s="57">
        <v>842400</v>
      </c>
      <c r="AA8" s="74">
        <v>7</v>
      </c>
      <c r="AB8" s="74">
        <v>7</v>
      </c>
    </row>
    <row r="9" spans="1:28" ht="20.100000000000001" customHeight="1" thickBot="1" x14ac:dyDescent="0.25">
      <c r="B9" s="12" t="s">
        <v>6</v>
      </c>
      <c r="C9" s="23">
        <f>YEAR($C$5)-2</f>
        <v>2019</v>
      </c>
      <c r="D9" s="24">
        <f>'Rachat fictif'!V11</f>
        <v>0</v>
      </c>
      <c r="E9" s="25">
        <f>'Rachat fictif'!Y11</f>
        <v>0</v>
      </c>
      <c r="F9" s="22">
        <f ca="1">IF(H9=TRUE,IF(SUM(D9:E9)&gt;(plafondlpp),plafondlpp,IF(SUM(D9:E9)&lt;0,0,SUM(D9:E9))),0)</f>
        <v>0</v>
      </c>
      <c r="G9" s="12" t="s">
        <v>5</v>
      </c>
      <c r="H9" s="8" t="b">
        <v>1</v>
      </c>
      <c r="J9" s="9">
        <f t="shared" ref="J9:J12" si="0">IF(H9=TRUE,1,0)</f>
        <v>1</v>
      </c>
      <c r="N9" s="56">
        <v>2014</v>
      </c>
      <c r="O9" s="57">
        <v>842400</v>
      </c>
      <c r="AA9" s="74">
        <v>8</v>
      </c>
      <c r="AB9" s="74">
        <v>8</v>
      </c>
    </row>
    <row r="10" spans="1:28" ht="20.100000000000001" customHeight="1" thickBot="1" x14ac:dyDescent="0.25">
      <c r="B10" s="12" t="s">
        <v>7</v>
      </c>
      <c r="C10" s="23">
        <f>YEAR($C$5)-3</f>
        <v>2018</v>
      </c>
      <c r="D10" s="24">
        <f>'Rachat fictif'!V13</f>
        <v>0</v>
      </c>
      <c r="E10" s="25">
        <f>'Rachat fictif'!Y13</f>
        <v>0</v>
      </c>
      <c r="F10" s="22">
        <f ca="1">IF(H10=TRUE,IF(SUM(D10:E10)&gt;(plafondlpp),plafondlpp,IF(SUM(D10:E10)&lt;0,0,SUM(D10:E10))),0)</f>
        <v>0</v>
      </c>
      <c r="G10" s="12" t="s">
        <v>5</v>
      </c>
      <c r="H10" s="8" t="b">
        <v>1</v>
      </c>
      <c r="J10" s="9">
        <f t="shared" si="0"/>
        <v>1</v>
      </c>
      <c r="N10" s="56">
        <v>2015</v>
      </c>
      <c r="O10" s="57">
        <v>846000</v>
      </c>
      <c r="R10" s="61" t="s">
        <v>38</v>
      </c>
      <c r="S10" s="62"/>
      <c r="T10" s="62"/>
      <c r="U10" s="62"/>
      <c r="V10" s="62"/>
      <c r="W10" s="62"/>
      <c r="X10" s="62"/>
      <c r="AA10" s="74">
        <v>9</v>
      </c>
      <c r="AB10" s="74">
        <v>9</v>
      </c>
    </row>
    <row r="11" spans="1:28" ht="20.100000000000001" customHeight="1" thickBot="1" x14ac:dyDescent="0.25">
      <c r="B11" s="12" t="s">
        <v>7</v>
      </c>
      <c r="C11" s="23">
        <f>YEAR($C$5)-4</f>
        <v>2017</v>
      </c>
      <c r="D11" s="24">
        <f>'Rachat fictif'!V15</f>
        <v>0</v>
      </c>
      <c r="E11" s="25">
        <f>'Rachat fictif'!Y15</f>
        <v>0</v>
      </c>
      <c r="F11" s="22">
        <f ca="1">IF(H11=TRUE,IF(SUM(D11:E11)&gt;(plafondlpp),plafondlpp,IF(SUM(D11:E11)&lt;0,0,SUM(D11:E11))),0)</f>
        <v>0</v>
      </c>
      <c r="G11" s="12" t="s">
        <v>5</v>
      </c>
      <c r="H11" s="8" t="b">
        <v>1</v>
      </c>
      <c r="J11" s="9">
        <f t="shared" si="0"/>
        <v>1</v>
      </c>
      <c r="N11" s="56">
        <v>2016</v>
      </c>
      <c r="O11" s="57">
        <v>846000</v>
      </c>
      <c r="R11" s="63" t="s">
        <v>39</v>
      </c>
      <c r="S11" s="62"/>
      <c r="T11" s="62"/>
      <c r="U11" s="62"/>
      <c r="V11" s="62"/>
      <c r="W11" s="62"/>
      <c r="X11" s="62"/>
      <c r="AA11" s="74">
        <v>10</v>
      </c>
      <c r="AB11" s="74">
        <v>10</v>
      </c>
    </row>
    <row r="12" spans="1:28" ht="20.100000000000001" customHeight="1" thickBot="1" x14ac:dyDescent="0.25">
      <c r="B12" s="12" t="s">
        <v>7</v>
      </c>
      <c r="C12" s="26">
        <f>YEAR($C$5)-5</f>
        <v>2016</v>
      </c>
      <c r="D12" s="27">
        <f>'Rachat fictif'!V17</f>
        <v>0</v>
      </c>
      <c r="E12" s="28">
        <f>'Rachat fictif'!Y17</f>
        <v>0</v>
      </c>
      <c r="F12" s="22">
        <f ca="1">IF(H12=TRUE,IF(SUM(D12:E12)&gt;(plafondlpp),plafondlpp,IF(SUM(D12:E12)&lt;0,0,SUM(D12:E12))),0)</f>
        <v>0</v>
      </c>
      <c r="G12" s="12" t="s">
        <v>5</v>
      </c>
      <c r="H12" s="8" t="b">
        <v>1</v>
      </c>
      <c r="J12" s="9">
        <f t="shared" si="0"/>
        <v>1</v>
      </c>
      <c r="N12" s="56">
        <v>2017</v>
      </c>
      <c r="O12" s="57">
        <v>846000</v>
      </c>
      <c r="R12" s="63" t="s">
        <v>42</v>
      </c>
      <c r="S12" s="62"/>
      <c r="T12" s="62"/>
      <c r="U12" s="62"/>
      <c r="V12" s="62"/>
      <c r="W12" s="62"/>
      <c r="X12" s="62"/>
      <c r="AA12" s="74">
        <v>11</v>
      </c>
      <c r="AB12" s="74">
        <v>11</v>
      </c>
    </row>
    <row r="13" spans="1:28" ht="20.100000000000001" customHeight="1" thickBot="1" x14ac:dyDescent="0.25">
      <c r="B13" s="12" t="s">
        <v>8</v>
      </c>
      <c r="C13" s="12"/>
      <c r="D13" s="29"/>
      <c r="E13" s="29"/>
      <c r="F13" s="30">
        <f ca="1">SUM(F8:F12)</f>
        <v>0</v>
      </c>
      <c r="G13" s="12"/>
      <c r="H13" s="9"/>
      <c r="J13" s="9">
        <f>SUM(J8:J12)</f>
        <v>5</v>
      </c>
      <c r="N13" s="56">
        <v>2018</v>
      </c>
      <c r="O13" s="57">
        <v>846000</v>
      </c>
      <c r="R13" s="63" t="s">
        <v>40</v>
      </c>
      <c r="S13" s="62"/>
      <c r="T13" s="62"/>
      <c r="U13" s="62"/>
      <c r="V13" s="62"/>
      <c r="W13" s="62"/>
      <c r="X13" s="62"/>
      <c r="AA13" s="74">
        <v>12</v>
      </c>
      <c r="AB13" s="74">
        <v>12</v>
      </c>
    </row>
    <row r="14" spans="1:28" ht="20.100000000000001" customHeight="1" thickBot="1" x14ac:dyDescent="0.25">
      <c r="B14" s="12" t="s">
        <v>9</v>
      </c>
      <c r="C14" s="12"/>
      <c r="D14" s="30">
        <f ca="1">F13/J13</f>
        <v>0</v>
      </c>
      <c r="E14" s="29"/>
      <c r="F14" s="29"/>
      <c r="G14" s="12"/>
      <c r="H14" s="9"/>
      <c r="N14" s="56">
        <v>2019</v>
      </c>
      <c r="O14" s="57">
        <v>853200</v>
      </c>
      <c r="R14" s="63" t="s">
        <v>41</v>
      </c>
      <c r="S14" s="62"/>
      <c r="T14" s="62"/>
      <c r="U14" s="62"/>
      <c r="V14" s="62"/>
      <c r="W14" s="62"/>
      <c r="X14" s="62"/>
      <c r="AA14" s="74">
        <v>13</v>
      </c>
    </row>
    <row r="15" spans="1:28" ht="20.100000000000001" customHeight="1" thickBot="1" x14ac:dyDescent="0.25">
      <c r="B15" s="12"/>
      <c r="C15" s="31"/>
      <c r="D15" s="31"/>
      <c r="E15" s="31"/>
      <c r="F15" s="12"/>
      <c r="G15" s="12"/>
      <c r="H15" s="9"/>
      <c r="N15" s="56">
        <v>2020</v>
      </c>
      <c r="O15" s="57">
        <v>853200</v>
      </c>
      <c r="R15" s="64" t="s">
        <v>43</v>
      </c>
      <c r="S15" s="62"/>
      <c r="T15" s="62"/>
      <c r="U15" s="62"/>
      <c r="V15" s="62"/>
      <c r="W15" s="62"/>
      <c r="X15" s="62"/>
      <c r="AA15" s="74">
        <v>14</v>
      </c>
    </row>
    <row r="16" spans="1:28" ht="20.100000000000001" customHeight="1" thickBot="1" x14ac:dyDescent="0.25">
      <c r="B16" s="12" t="s">
        <v>10</v>
      </c>
      <c r="C16" s="12"/>
      <c r="D16" s="30">
        <f ca="1">D14*Feuil1!C38*Feuil1!G6</f>
        <v>0</v>
      </c>
      <c r="E16" s="12"/>
      <c r="F16" s="12"/>
      <c r="G16" s="12"/>
      <c r="H16" s="9"/>
      <c r="N16" s="56">
        <v>2021</v>
      </c>
      <c r="O16" s="57">
        <v>860400</v>
      </c>
      <c r="AA16" s="74">
        <v>15</v>
      </c>
    </row>
    <row r="17" spans="2:27" ht="20.100000000000001" customHeight="1" x14ac:dyDescent="0.2">
      <c r="B17" s="12" t="s">
        <v>11</v>
      </c>
      <c r="C17" s="12"/>
      <c r="D17" s="32">
        <f>'Rachat fictif'!Y26</f>
        <v>0</v>
      </c>
      <c r="E17" s="29">
        <f>IF(D17="",0,D17)</f>
        <v>0</v>
      </c>
      <c r="F17" s="12"/>
      <c r="G17" s="12"/>
      <c r="H17" s="9"/>
      <c r="N17" s="56">
        <v>2022</v>
      </c>
      <c r="O17" s="57">
        <v>860400</v>
      </c>
      <c r="AA17" s="74">
        <v>16</v>
      </c>
    </row>
    <row r="18" spans="2:27" ht="20.100000000000001" customHeight="1" x14ac:dyDescent="0.2">
      <c r="B18" s="12" t="s">
        <v>12</v>
      </c>
      <c r="C18" s="12"/>
      <c r="D18" s="33">
        <f>'Rachat fictif'!Y28</f>
        <v>0</v>
      </c>
      <c r="E18" s="29">
        <f>IF(D18="",0,D18)</f>
        <v>0</v>
      </c>
      <c r="F18" s="12"/>
      <c r="G18" s="12"/>
      <c r="H18" s="9"/>
      <c r="N18" s="56">
        <v>2023</v>
      </c>
      <c r="O18" s="57">
        <v>882000</v>
      </c>
      <c r="AA18" s="74">
        <v>17</v>
      </c>
    </row>
    <row r="19" spans="2:27" ht="20.100000000000001" customHeight="1" x14ac:dyDescent="0.2">
      <c r="B19" s="12" t="s">
        <v>13</v>
      </c>
      <c r="C19" s="12"/>
      <c r="D19" s="33">
        <f>'Rachat fictif'!Y30</f>
        <v>0</v>
      </c>
      <c r="E19" s="29">
        <f>IF(D19="",0,D19)</f>
        <v>0</v>
      </c>
      <c r="F19" s="12"/>
      <c r="G19" s="12" t="s">
        <v>28</v>
      </c>
      <c r="H19" s="8">
        <f>IF(C3="M",IF(G4&gt;Feuil1!C35,1,0),IF(Feuil1!G4&gt;Feuil1!C37,1,0))</f>
        <v>0</v>
      </c>
      <c r="AA19" s="74">
        <v>18</v>
      </c>
    </row>
    <row r="20" spans="2:27" ht="20.100000000000001" customHeight="1" x14ac:dyDescent="0.2">
      <c r="B20" s="12" t="s">
        <v>14</v>
      </c>
      <c r="C20" s="12"/>
      <c r="D20" s="33">
        <f>'Rachat fictif'!Y32</f>
        <v>0</v>
      </c>
      <c r="E20" s="29">
        <f>IF(D20="",0,D20)</f>
        <v>0</v>
      </c>
      <c r="F20" s="12"/>
      <c r="G20" s="12"/>
      <c r="H20" s="9"/>
      <c r="AA20" s="74">
        <v>19</v>
      </c>
    </row>
    <row r="21" spans="2:27" ht="20.100000000000001" customHeight="1" thickBot="1" x14ac:dyDescent="0.25">
      <c r="B21" s="12" t="s">
        <v>29</v>
      </c>
      <c r="C21" s="12"/>
      <c r="D21" s="34">
        <f>INDEX(Feuil1!G33:AZ114,MATCH(Feuil1!F4,Feuil1!F33:F1114,0),MATCH(Feuil1!F5,Feuil1!G32:AZ32,0))</f>
        <v>300157</v>
      </c>
      <c r="E21" s="12">
        <f>IF(D21&gt;(E18+E20),(E18+E20),D21)</f>
        <v>0</v>
      </c>
      <c r="F21" s="12"/>
      <c r="G21" s="41"/>
      <c r="H21" s="40" t="s">
        <v>30</v>
      </c>
      <c r="AA21" s="74">
        <v>20</v>
      </c>
    </row>
    <row r="22" spans="2:27" ht="21" customHeight="1" thickBot="1" x14ac:dyDescent="0.25">
      <c r="B22" s="12" t="s">
        <v>44</v>
      </c>
      <c r="C22" s="12"/>
      <c r="D22" s="35">
        <f ca="1">D16-E17-E18-E19-E20+E21</f>
        <v>0</v>
      </c>
      <c r="E22" s="12">
        <f ca="1">IF(H19=1,0,D22)</f>
        <v>0</v>
      </c>
      <c r="F22" s="12"/>
      <c r="G22" s="42"/>
      <c r="H22" s="39" t="s">
        <v>31</v>
      </c>
      <c r="AA22" s="74">
        <v>21</v>
      </c>
    </row>
    <row r="23" spans="2:27" ht="20.100000000000001" customHeight="1" x14ac:dyDescent="0.2">
      <c r="B23" s="36"/>
      <c r="C23" s="36"/>
      <c r="D23" s="36"/>
      <c r="E23" s="36"/>
      <c r="F23" s="36"/>
      <c r="G23" s="12"/>
      <c r="N23" s="56"/>
      <c r="O23" s="57"/>
      <c r="AA23" s="74">
        <v>22</v>
      </c>
    </row>
    <row r="24" spans="2:27" x14ac:dyDescent="0.2">
      <c r="C24" s="8"/>
      <c r="D24" s="8"/>
      <c r="E24" s="8"/>
      <c r="F24" s="8"/>
      <c r="AA24" s="74">
        <v>23</v>
      </c>
    </row>
    <row r="25" spans="2:27" x14ac:dyDescent="0.2">
      <c r="C25" s="8"/>
      <c r="D25" s="8"/>
      <c r="E25" s="8"/>
      <c r="F25" s="8"/>
      <c r="AA25" s="74">
        <v>24</v>
      </c>
    </row>
    <row r="26" spans="2:27" x14ac:dyDescent="0.2">
      <c r="C26" s="8"/>
      <c r="D26" s="8"/>
      <c r="E26" s="8"/>
      <c r="F26" s="8"/>
      <c r="AA26" s="74">
        <v>25</v>
      </c>
    </row>
    <row r="27" spans="2:27" x14ac:dyDescent="0.2">
      <c r="C27" s="8"/>
      <c r="D27" s="8"/>
      <c r="E27" s="8"/>
      <c r="F27" s="8"/>
      <c r="AA27" s="74">
        <v>26</v>
      </c>
    </row>
    <row r="28" spans="2:27" x14ac:dyDescent="0.2">
      <c r="C28" s="8"/>
      <c r="D28" s="8"/>
      <c r="E28" s="8"/>
      <c r="F28" s="8"/>
      <c r="AA28" s="74">
        <v>27</v>
      </c>
    </row>
    <row r="29" spans="2:27" x14ac:dyDescent="0.2">
      <c r="C29" s="8"/>
      <c r="D29" s="8"/>
      <c r="E29" s="8"/>
      <c r="F29" s="8"/>
      <c r="AA29" s="74">
        <v>28</v>
      </c>
    </row>
    <row r="30" spans="2:27" x14ac:dyDescent="0.2">
      <c r="B30"/>
      <c r="C30"/>
      <c r="D30"/>
      <c r="E30"/>
      <c r="F30"/>
      <c r="G30"/>
      <c r="H30"/>
      <c r="I30"/>
      <c r="J30"/>
      <c r="K30"/>
      <c r="L30"/>
      <c r="AA30" s="74">
        <v>29</v>
      </c>
    </row>
    <row r="31" spans="2:27" x14ac:dyDescent="0.2">
      <c r="B31"/>
      <c r="C31"/>
      <c r="D31"/>
      <c r="E31"/>
      <c r="F31"/>
      <c r="G31" s="115" t="s">
        <v>27</v>
      </c>
      <c r="H31" s="115"/>
      <c r="I31" s="115"/>
      <c r="J31" s="115"/>
      <c r="K31" s="4"/>
      <c r="AA31" s="74">
        <v>30</v>
      </c>
    </row>
    <row r="32" spans="2:27" x14ac:dyDescent="0.2">
      <c r="B32"/>
      <c r="C32"/>
      <c r="D32"/>
      <c r="E32"/>
      <c r="F32"/>
      <c r="G32" s="3">
        <v>2008</v>
      </c>
      <c r="H32" s="3">
        <v>2009</v>
      </c>
      <c r="I32" s="3">
        <v>2010</v>
      </c>
      <c r="J32" s="3">
        <v>2011</v>
      </c>
      <c r="K32" s="3">
        <v>2012</v>
      </c>
      <c r="L32" s="56">
        <v>2013</v>
      </c>
      <c r="M32" s="56">
        <v>2014</v>
      </c>
      <c r="N32" s="56">
        <v>2015</v>
      </c>
      <c r="O32" s="56">
        <v>2016</v>
      </c>
      <c r="P32" s="56">
        <v>2017</v>
      </c>
      <c r="Q32" s="56">
        <v>2018</v>
      </c>
      <c r="R32" s="56">
        <v>2019</v>
      </c>
      <c r="S32" s="56">
        <v>2020</v>
      </c>
      <c r="T32" s="56">
        <v>2021</v>
      </c>
      <c r="U32" s="56">
        <v>2022</v>
      </c>
      <c r="V32" s="56">
        <v>2023</v>
      </c>
      <c r="AA32" s="74">
        <v>31</v>
      </c>
    </row>
    <row r="33" spans="2:22" x14ac:dyDescent="0.2">
      <c r="B33"/>
      <c r="C33"/>
      <c r="D33"/>
      <c r="E33"/>
      <c r="F33">
        <v>1936</v>
      </c>
      <c r="G33" s="38">
        <f t="shared" ref="G33:J58" si="1">G$59</f>
        <v>170987</v>
      </c>
      <c r="H33" s="38">
        <f t="shared" si="1"/>
        <v>180973</v>
      </c>
      <c r="I33" s="38">
        <f t="shared" si="1"/>
        <v>191158</v>
      </c>
      <c r="J33" s="38">
        <f t="shared" si="1"/>
        <v>201663</v>
      </c>
      <c r="K33" s="38">
        <v>211370</v>
      </c>
      <c r="L33">
        <v>221280</v>
      </c>
      <c r="M33">
        <v>231891</v>
      </c>
      <c r="N33" s="58">
        <v>242717</v>
      </c>
      <c r="O33" s="58">
        <v>252519</v>
      </c>
      <c r="P33" s="58">
        <v>261813</v>
      </c>
      <c r="Q33" s="98">
        <v>271199</v>
      </c>
      <c r="R33" s="98">
        <v>280737</v>
      </c>
      <c r="S33" s="98">
        <v>290370</v>
      </c>
      <c r="T33" s="98">
        <v>300157</v>
      </c>
      <c r="U33" s="98">
        <v>310042</v>
      </c>
      <c r="V33" s="98">
        <v>320198</v>
      </c>
    </row>
    <row r="34" spans="2:22" x14ac:dyDescent="0.2">
      <c r="B34" t="s">
        <v>19</v>
      </c>
      <c r="C34" s="1">
        <v>39</v>
      </c>
      <c r="D34"/>
      <c r="E34"/>
      <c r="F34">
        <v>1937</v>
      </c>
      <c r="G34" s="38">
        <f t="shared" si="1"/>
        <v>170987</v>
      </c>
      <c r="H34" s="38">
        <f t="shared" si="1"/>
        <v>180973</v>
      </c>
      <c r="I34" s="38">
        <f t="shared" si="1"/>
        <v>191158</v>
      </c>
      <c r="J34" s="38">
        <f t="shared" si="1"/>
        <v>201663</v>
      </c>
      <c r="K34" s="38">
        <v>211370</v>
      </c>
      <c r="L34">
        <v>221280</v>
      </c>
      <c r="M34">
        <v>231891</v>
      </c>
      <c r="N34" s="58">
        <v>242717</v>
      </c>
      <c r="O34" s="58">
        <v>252519</v>
      </c>
      <c r="P34" s="58">
        <v>261813</v>
      </c>
      <c r="Q34" s="98">
        <v>271199</v>
      </c>
      <c r="R34" s="98">
        <v>280737</v>
      </c>
      <c r="S34" s="98">
        <v>290370</v>
      </c>
      <c r="T34" s="98">
        <v>300157</v>
      </c>
      <c r="U34" s="98">
        <v>310042</v>
      </c>
      <c r="V34" s="98">
        <v>320198</v>
      </c>
    </row>
    <row r="35" spans="2:22" x14ac:dyDescent="0.2">
      <c r="B35" t="s">
        <v>22</v>
      </c>
      <c r="C35" s="1">
        <v>70</v>
      </c>
      <c r="D35"/>
      <c r="E35"/>
      <c r="F35">
        <v>1938</v>
      </c>
      <c r="G35" s="38">
        <f t="shared" si="1"/>
        <v>170987</v>
      </c>
      <c r="H35" s="38">
        <f t="shared" si="1"/>
        <v>180973</v>
      </c>
      <c r="I35" s="38">
        <f t="shared" si="1"/>
        <v>191158</v>
      </c>
      <c r="J35" s="38">
        <f t="shared" si="1"/>
        <v>201663</v>
      </c>
      <c r="K35" s="38">
        <v>211370</v>
      </c>
      <c r="L35">
        <v>221280</v>
      </c>
      <c r="M35">
        <v>231891</v>
      </c>
      <c r="N35" s="58">
        <v>242717</v>
      </c>
      <c r="O35" s="58">
        <v>252519</v>
      </c>
      <c r="P35" s="58">
        <v>261813</v>
      </c>
      <c r="Q35" s="98">
        <v>271199</v>
      </c>
      <c r="R35" s="98">
        <v>280737</v>
      </c>
      <c r="S35" s="98">
        <v>290370</v>
      </c>
      <c r="T35" s="98">
        <v>300157</v>
      </c>
      <c r="U35" s="98">
        <v>310042</v>
      </c>
      <c r="V35" s="98">
        <v>320198</v>
      </c>
    </row>
    <row r="36" spans="2:22" x14ac:dyDescent="0.2">
      <c r="B36" t="s">
        <v>37</v>
      </c>
      <c r="C36" s="1">
        <v>40</v>
      </c>
      <c r="D36"/>
      <c r="E36"/>
      <c r="F36">
        <v>1939</v>
      </c>
      <c r="G36" s="38">
        <f t="shared" si="1"/>
        <v>170987</v>
      </c>
      <c r="H36" s="38">
        <f t="shared" si="1"/>
        <v>180973</v>
      </c>
      <c r="I36" s="38">
        <f t="shared" si="1"/>
        <v>191158</v>
      </c>
      <c r="J36" s="38">
        <f t="shared" si="1"/>
        <v>201663</v>
      </c>
      <c r="K36" s="38">
        <v>211370</v>
      </c>
      <c r="L36">
        <v>221280</v>
      </c>
      <c r="M36">
        <v>231891</v>
      </c>
      <c r="N36" s="58">
        <v>242717</v>
      </c>
      <c r="O36" s="58">
        <v>252519</v>
      </c>
      <c r="P36" s="58">
        <v>261813</v>
      </c>
      <c r="Q36" s="98">
        <v>271199</v>
      </c>
      <c r="R36" s="98">
        <v>280737</v>
      </c>
      <c r="S36" s="98">
        <v>290370</v>
      </c>
      <c r="T36" s="98">
        <v>300157</v>
      </c>
      <c r="U36" s="98">
        <v>310042</v>
      </c>
      <c r="V36" s="98">
        <v>320198</v>
      </c>
    </row>
    <row r="37" spans="2:22" x14ac:dyDescent="0.2">
      <c r="B37" t="s">
        <v>23</v>
      </c>
      <c r="C37" s="1">
        <v>70</v>
      </c>
      <c r="D37"/>
      <c r="E37"/>
      <c r="F37">
        <v>1940</v>
      </c>
      <c r="G37" s="38">
        <f t="shared" si="1"/>
        <v>170987</v>
      </c>
      <c r="H37" s="38">
        <f t="shared" si="1"/>
        <v>180973</v>
      </c>
      <c r="I37" s="38">
        <f t="shared" si="1"/>
        <v>191158</v>
      </c>
      <c r="J37" s="38">
        <f t="shared" si="1"/>
        <v>201663</v>
      </c>
      <c r="K37" s="38">
        <v>211370</v>
      </c>
      <c r="L37">
        <v>221280</v>
      </c>
      <c r="M37">
        <v>231891</v>
      </c>
      <c r="N37" s="58">
        <v>242717</v>
      </c>
      <c r="O37" s="58">
        <v>252519</v>
      </c>
      <c r="P37" s="58">
        <v>261813</v>
      </c>
      <c r="Q37" s="98">
        <v>271199</v>
      </c>
      <c r="R37" s="98">
        <v>280737</v>
      </c>
      <c r="S37" s="98">
        <v>290370</v>
      </c>
      <c r="T37" s="98">
        <v>300157</v>
      </c>
      <c r="U37" s="98">
        <v>310042</v>
      </c>
      <c r="V37" s="98">
        <v>320198</v>
      </c>
    </row>
    <row r="38" spans="2:22" x14ac:dyDescent="0.2">
      <c r="B38" t="s">
        <v>20</v>
      </c>
      <c r="C38" s="2">
        <v>0.15</v>
      </c>
      <c r="D38"/>
      <c r="E38"/>
      <c r="F38">
        <v>1941</v>
      </c>
      <c r="G38" s="38">
        <f t="shared" si="1"/>
        <v>170987</v>
      </c>
      <c r="H38" s="38">
        <f t="shared" si="1"/>
        <v>180973</v>
      </c>
      <c r="I38" s="38">
        <f t="shared" si="1"/>
        <v>191158</v>
      </c>
      <c r="J38" s="38">
        <f t="shared" si="1"/>
        <v>201663</v>
      </c>
      <c r="K38" s="38">
        <v>211370</v>
      </c>
      <c r="L38">
        <v>221280</v>
      </c>
      <c r="M38">
        <v>231891</v>
      </c>
      <c r="N38" s="58">
        <v>242717</v>
      </c>
      <c r="O38" s="58">
        <v>252519</v>
      </c>
      <c r="P38" s="58">
        <v>261813</v>
      </c>
      <c r="Q38" s="98">
        <v>271199</v>
      </c>
      <c r="R38" s="98">
        <v>280737</v>
      </c>
      <c r="S38" s="98">
        <v>290370</v>
      </c>
      <c r="T38" s="98">
        <v>300157</v>
      </c>
      <c r="U38" s="98">
        <v>310042</v>
      </c>
      <c r="V38" s="98">
        <v>320198</v>
      </c>
    </row>
    <row r="39" spans="2:22" x14ac:dyDescent="0.2">
      <c r="B39"/>
      <c r="C39"/>
      <c r="D39"/>
      <c r="E39"/>
      <c r="F39">
        <v>1942</v>
      </c>
      <c r="G39" s="38">
        <f t="shared" si="1"/>
        <v>170987</v>
      </c>
      <c r="H39" s="38">
        <f t="shared" si="1"/>
        <v>180973</v>
      </c>
      <c r="I39" s="38">
        <f t="shared" si="1"/>
        <v>191158</v>
      </c>
      <c r="J39" s="38">
        <f t="shared" si="1"/>
        <v>201663</v>
      </c>
      <c r="K39" s="38">
        <v>211370</v>
      </c>
      <c r="L39">
        <v>221280</v>
      </c>
      <c r="M39">
        <v>231891</v>
      </c>
      <c r="N39" s="58">
        <v>242717</v>
      </c>
      <c r="O39" s="58">
        <v>252519</v>
      </c>
      <c r="P39" s="58">
        <v>261813</v>
      </c>
      <c r="Q39" s="98">
        <v>271199</v>
      </c>
      <c r="R39" s="98">
        <v>280737</v>
      </c>
      <c r="S39" s="98">
        <v>290370</v>
      </c>
      <c r="T39" s="98">
        <v>300157</v>
      </c>
      <c r="U39" s="98">
        <v>310042</v>
      </c>
      <c r="V39" s="98">
        <v>320198</v>
      </c>
    </row>
    <row r="40" spans="2:22" x14ac:dyDescent="0.2">
      <c r="B40" t="s">
        <v>77</v>
      </c>
      <c r="C40" s="1">
        <v>25</v>
      </c>
      <c r="D40"/>
      <c r="E40"/>
      <c r="F40">
        <v>1943</v>
      </c>
      <c r="G40" s="38">
        <f t="shared" si="1"/>
        <v>170987</v>
      </c>
      <c r="H40" s="38">
        <f t="shared" si="1"/>
        <v>180973</v>
      </c>
      <c r="I40" s="38">
        <f t="shared" si="1"/>
        <v>191158</v>
      </c>
      <c r="J40" s="38">
        <f t="shared" si="1"/>
        <v>201663</v>
      </c>
      <c r="K40" s="38">
        <v>211370</v>
      </c>
      <c r="L40">
        <v>221280</v>
      </c>
      <c r="M40">
        <v>231891</v>
      </c>
      <c r="N40" s="58">
        <v>242717</v>
      </c>
      <c r="O40" s="58">
        <v>252519</v>
      </c>
      <c r="P40" s="58">
        <v>261813</v>
      </c>
      <c r="Q40" s="98">
        <v>271199</v>
      </c>
      <c r="R40" s="98">
        <v>280737</v>
      </c>
      <c r="S40" s="98">
        <v>290370</v>
      </c>
      <c r="T40" s="98">
        <v>300157</v>
      </c>
      <c r="U40" s="98">
        <v>310042</v>
      </c>
      <c r="V40" s="98">
        <v>320198</v>
      </c>
    </row>
    <row r="41" spans="2:22" x14ac:dyDescent="0.2">
      <c r="B41"/>
      <c r="C41"/>
      <c r="D41"/>
      <c r="E41"/>
      <c r="F41">
        <v>1944</v>
      </c>
      <c r="G41" s="38">
        <f t="shared" si="1"/>
        <v>170987</v>
      </c>
      <c r="H41" s="38">
        <f t="shared" si="1"/>
        <v>180973</v>
      </c>
      <c r="I41" s="38">
        <f t="shared" si="1"/>
        <v>191158</v>
      </c>
      <c r="J41" s="38">
        <f t="shared" si="1"/>
        <v>201663</v>
      </c>
      <c r="K41" s="38">
        <v>211370</v>
      </c>
      <c r="L41">
        <v>221280</v>
      </c>
      <c r="M41">
        <v>231891</v>
      </c>
      <c r="N41" s="58">
        <v>242717</v>
      </c>
      <c r="O41" s="58">
        <v>252519</v>
      </c>
      <c r="P41" s="58">
        <v>261813</v>
      </c>
      <c r="Q41" s="98">
        <v>271199</v>
      </c>
      <c r="R41" s="98">
        <v>280737</v>
      </c>
      <c r="S41" s="98">
        <v>290370</v>
      </c>
      <c r="T41" s="98">
        <v>300157</v>
      </c>
      <c r="U41" s="98">
        <v>310042</v>
      </c>
      <c r="V41" s="98">
        <v>320198</v>
      </c>
    </row>
    <row r="42" spans="2:22" x14ac:dyDescent="0.2">
      <c r="B42"/>
      <c r="C42"/>
      <c r="D42"/>
      <c r="E42"/>
      <c r="F42">
        <v>1945</v>
      </c>
      <c r="G42" s="38">
        <f t="shared" si="1"/>
        <v>170987</v>
      </c>
      <c r="H42" s="38">
        <f t="shared" si="1"/>
        <v>180973</v>
      </c>
      <c r="I42" s="38">
        <f t="shared" si="1"/>
        <v>191158</v>
      </c>
      <c r="J42" s="38">
        <f t="shared" si="1"/>
        <v>201663</v>
      </c>
      <c r="K42" s="38">
        <v>211370</v>
      </c>
      <c r="L42">
        <v>221280</v>
      </c>
      <c r="M42">
        <v>231891</v>
      </c>
      <c r="N42" s="58">
        <v>242717</v>
      </c>
      <c r="O42" s="58">
        <v>252519</v>
      </c>
      <c r="P42" s="58">
        <v>261813</v>
      </c>
      <c r="Q42" s="98">
        <v>271199</v>
      </c>
      <c r="R42" s="98">
        <v>280737</v>
      </c>
      <c r="S42" s="98">
        <v>290370</v>
      </c>
      <c r="T42" s="98">
        <v>300157</v>
      </c>
      <c r="U42" s="98">
        <v>310042</v>
      </c>
      <c r="V42" s="98">
        <v>320198</v>
      </c>
    </row>
    <row r="43" spans="2:22" x14ac:dyDescent="0.2">
      <c r="B43"/>
      <c r="C43"/>
      <c r="D43"/>
      <c r="E43"/>
      <c r="F43">
        <v>1946</v>
      </c>
      <c r="G43" s="38">
        <f t="shared" si="1"/>
        <v>170987</v>
      </c>
      <c r="H43" s="38">
        <f t="shared" si="1"/>
        <v>180973</v>
      </c>
      <c r="I43" s="38">
        <f t="shared" si="1"/>
        <v>191158</v>
      </c>
      <c r="J43" s="38">
        <f t="shared" si="1"/>
        <v>201663</v>
      </c>
      <c r="K43" s="38">
        <v>211370</v>
      </c>
      <c r="L43">
        <v>221280</v>
      </c>
      <c r="M43">
        <v>231891</v>
      </c>
      <c r="N43" s="58">
        <v>242717</v>
      </c>
      <c r="O43" s="58">
        <v>252519</v>
      </c>
      <c r="P43" s="58">
        <v>261813</v>
      </c>
      <c r="Q43" s="98">
        <v>271199</v>
      </c>
      <c r="R43" s="98">
        <v>280737</v>
      </c>
      <c r="S43" s="98">
        <v>290370</v>
      </c>
      <c r="T43" s="98">
        <v>300157</v>
      </c>
      <c r="U43" s="98">
        <v>310042</v>
      </c>
      <c r="V43" s="98">
        <v>320198</v>
      </c>
    </row>
    <row r="44" spans="2:22" x14ac:dyDescent="0.2">
      <c r="B44"/>
      <c r="C44" s="51">
        <f>IF(H19=1,IF(C49=0,1,2),0)</f>
        <v>0</v>
      </c>
      <c r="D44" t="s">
        <v>36</v>
      </c>
      <c r="E44"/>
      <c r="F44">
        <v>1947</v>
      </c>
      <c r="G44" s="38">
        <f t="shared" si="1"/>
        <v>170987</v>
      </c>
      <c r="H44" s="38">
        <f t="shared" si="1"/>
        <v>180973</v>
      </c>
      <c r="I44" s="38">
        <f t="shared" si="1"/>
        <v>191158</v>
      </c>
      <c r="J44" s="38">
        <f t="shared" si="1"/>
        <v>201663</v>
      </c>
      <c r="K44" s="38">
        <v>211370</v>
      </c>
      <c r="L44">
        <v>221280</v>
      </c>
      <c r="M44">
        <v>231891</v>
      </c>
      <c r="N44" s="58">
        <v>242717</v>
      </c>
      <c r="O44" s="58">
        <v>252519</v>
      </c>
      <c r="P44" s="58">
        <v>261813</v>
      </c>
      <c r="Q44" s="98">
        <v>271199</v>
      </c>
      <c r="R44" s="98">
        <v>280737</v>
      </c>
      <c r="S44" s="98">
        <v>290370</v>
      </c>
      <c r="T44" s="98">
        <v>300157</v>
      </c>
      <c r="U44" s="98">
        <v>310042</v>
      </c>
      <c r="V44" s="98">
        <v>320198</v>
      </c>
    </row>
    <row r="45" spans="2:22" x14ac:dyDescent="0.2">
      <c r="B45"/>
      <c r="C45"/>
      <c r="D45"/>
      <c r="E45"/>
      <c r="F45">
        <v>1948</v>
      </c>
      <c r="G45" s="38">
        <f t="shared" si="1"/>
        <v>170987</v>
      </c>
      <c r="H45" s="38">
        <f t="shared" si="1"/>
        <v>180973</v>
      </c>
      <c r="I45" s="38">
        <f t="shared" si="1"/>
        <v>191158</v>
      </c>
      <c r="J45" s="38">
        <f t="shared" si="1"/>
        <v>201663</v>
      </c>
      <c r="K45" s="38">
        <v>211370</v>
      </c>
      <c r="L45">
        <v>221280</v>
      </c>
      <c r="M45">
        <v>231891</v>
      </c>
      <c r="N45" s="58">
        <v>242717</v>
      </c>
      <c r="O45" s="58">
        <v>252519</v>
      </c>
      <c r="P45" s="58">
        <v>261813</v>
      </c>
      <c r="Q45" s="98">
        <v>271199</v>
      </c>
      <c r="R45" s="98">
        <v>280737</v>
      </c>
      <c r="S45" s="98">
        <v>290370</v>
      </c>
      <c r="T45" s="98">
        <v>300157</v>
      </c>
      <c r="U45" s="98">
        <v>310042</v>
      </c>
      <c r="V45" s="98">
        <v>320198</v>
      </c>
    </row>
    <row r="46" spans="2:22" ht="15.75" x14ac:dyDescent="0.25">
      <c r="B46" s="44"/>
      <c r="C46">
        <v>0</v>
      </c>
      <c r="D46" t="s">
        <v>34</v>
      </c>
      <c r="E46"/>
      <c r="F46">
        <v>1949</v>
      </c>
      <c r="G46" s="38">
        <f t="shared" si="1"/>
        <v>170987</v>
      </c>
      <c r="H46" s="38">
        <f t="shared" si="1"/>
        <v>180973</v>
      </c>
      <c r="I46" s="38">
        <f t="shared" si="1"/>
        <v>191158</v>
      </c>
      <c r="J46" s="38">
        <f t="shared" si="1"/>
        <v>201663</v>
      </c>
      <c r="K46" s="38">
        <v>211370</v>
      </c>
      <c r="L46">
        <v>221280</v>
      </c>
      <c r="M46">
        <v>231891</v>
      </c>
      <c r="N46" s="58">
        <v>242717</v>
      </c>
      <c r="O46" s="58">
        <v>252519</v>
      </c>
      <c r="P46" s="58">
        <v>261813</v>
      </c>
      <c r="Q46" s="98">
        <v>271199</v>
      </c>
      <c r="R46" s="98">
        <v>280737</v>
      </c>
      <c r="S46" s="98">
        <v>290370</v>
      </c>
      <c r="T46" s="98">
        <v>300157</v>
      </c>
      <c r="U46" s="98">
        <v>310042</v>
      </c>
      <c r="V46" s="98">
        <v>320198</v>
      </c>
    </row>
    <row r="47" spans="2:22" ht="15" x14ac:dyDescent="0.2">
      <c r="B47" s="45"/>
      <c r="C47" s="51">
        <f>IF(C46=1,IF(C49=0,1,2),0)</f>
        <v>0</v>
      </c>
      <c r="D47" t="s">
        <v>33</v>
      </c>
      <c r="E47"/>
      <c r="F47">
        <v>1950</v>
      </c>
      <c r="G47" s="38">
        <f t="shared" si="1"/>
        <v>170987</v>
      </c>
      <c r="H47" s="38">
        <f t="shared" si="1"/>
        <v>180973</v>
      </c>
      <c r="I47" s="38">
        <f t="shared" si="1"/>
        <v>191158</v>
      </c>
      <c r="J47" s="38">
        <f t="shared" si="1"/>
        <v>201663</v>
      </c>
      <c r="K47" s="38">
        <v>211370</v>
      </c>
      <c r="L47">
        <v>221280</v>
      </c>
      <c r="M47">
        <v>231891</v>
      </c>
      <c r="N47" s="58">
        <v>242717</v>
      </c>
      <c r="O47" s="58">
        <v>252519</v>
      </c>
      <c r="P47" s="58">
        <v>261813</v>
      </c>
      <c r="Q47" s="98">
        <v>271199</v>
      </c>
      <c r="R47" s="98">
        <v>280737</v>
      </c>
      <c r="S47" s="98">
        <v>290370</v>
      </c>
      <c r="T47" s="98">
        <v>300157</v>
      </c>
      <c r="U47" s="98">
        <v>310042</v>
      </c>
      <c r="V47" s="98">
        <v>320198</v>
      </c>
    </row>
    <row r="48" spans="2:22" ht="15" x14ac:dyDescent="0.2">
      <c r="B48" s="45"/>
      <c r="C48" s="53"/>
      <c r="D48" s="54"/>
      <c r="E48"/>
      <c r="F48">
        <v>1951</v>
      </c>
      <c r="G48" s="38">
        <f t="shared" si="1"/>
        <v>170987</v>
      </c>
      <c r="H48" s="38">
        <f t="shared" si="1"/>
        <v>180973</v>
      </c>
      <c r="I48" s="38">
        <f t="shared" si="1"/>
        <v>191158</v>
      </c>
      <c r="J48" s="38">
        <f t="shared" si="1"/>
        <v>201663</v>
      </c>
      <c r="K48" s="38">
        <v>211370</v>
      </c>
      <c r="L48">
        <v>221280</v>
      </c>
      <c r="M48">
        <v>231891</v>
      </c>
      <c r="N48" s="58">
        <v>242717</v>
      </c>
      <c r="O48" s="58">
        <v>252519</v>
      </c>
      <c r="P48" s="58">
        <v>261813</v>
      </c>
      <c r="Q48" s="98">
        <v>271199</v>
      </c>
      <c r="R48" s="98">
        <v>280737</v>
      </c>
      <c r="S48" s="98">
        <v>290370</v>
      </c>
      <c r="T48" s="98">
        <v>300157</v>
      </c>
      <c r="U48" s="98">
        <v>310042</v>
      </c>
      <c r="V48" s="98">
        <v>320198</v>
      </c>
    </row>
    <row r="49" spans="2:22" ht="15" x14ac:dyDescent="0.2">
      <c r="B49" s="45"/>
      <c r="C49" s="52">
        <v>0</v>
      </c>
      <c r="D49" s="13" t="s">
        <v>32</v>
      </c>
      <c r="E49"/>
      <c r="F49">
        <v>1952</v>
      </c>
      <c r="G49" s="38">
        <f t="shared" si="1"/>
        <v>170987</v>
      </c>
      <c r="H49" s="38">
        <f t="shared" si="1"/>
        <v>180973</v>
      </c>
      <c r="I49" s="38">
        <f t="shared" si="1"/>
        <v>191158</v>
      </c>
      <c r="J49" s="38">
        <f t="shared" si="1"/>
        <v>201663</v>
      </c>
      <c r="K49" s="38">
        <v>211370</v>
      </c>
      <c r="L49">
        <v>221280</v>
      </c>
      <c r="M49">
        <v>231891</v>
      </c>
      <c r="N49" s="58">
        <v>242717</v>
      </c>
      <c r="O49" s="58">
        <v>252519</v>
      </c>
      <c r="P49" s="58">
        <v>261813</v>
      </c>
      <c r="Q49" s="98">
        <v>271199</v>
      </c>
      <c r="R49" s="98">
        <v>280737</v>
      </c>
      <c r="S49" s="98">
        <v>290370</v>
      </c>
      <c r="T49" s="98">
        <v>300157</v>
      </c>
      <c r="U49" s="98">
        <v>310042</v>
      </c>
      <c r="V49" s="98">
        <v>320198</v>
      </c>
    </row>
    <row r="50" spans="2:22" ht="15" x14ac:dyDescent="0.2">
      <c r="B50" s="45"/>
      <c r="C50"/>
      <c r="D50"/>
      <c r="E50"/>
      <c r="F50">
        <v>1953</v>
      </c>
      <c r="G50" s="38">
        <f t="shared" si="1"/>
        <v>170987</v>
      </c>
      <c r="H50" s="38">
        <f t="shared" si="1"/>
        <v>180973</v>
      </c>
      <c r="I50" s="38">
        <f t="shared" si="1"/>
        <v>191158</v>
      </c>
      <c r="J50" s="38">
        <f t="shared" si="1"/>
        <v>201663</v>
      </c>
      <c r="K50" s="38">
        <v>211370</v>
      </c>
      <c r="L50">
        <v>221280</v>
      </c>
      <c r="M50">
        <v>231891</v>
      </c>
      <c r="N50" s="58">
        <v>242717</v>
      </c>
      <c r="O50" s="58">
        <v>252519</v>
      </c>
      <c r="P50" s="58">
        <v>261813</v>
      </c>
      <c r="Q50" s="98">
        <v>271199</v>
      </c>
      <c r="R50" s="98">
        <v>280737</v>
      </c>
      <c r="S50" s="98">
        <v>290370</v>
      </c>
      <c r="T50" s="98">
        <v>300157</v>
      </c>
      <c r="U50" s="98">
        <v>310042</v>
      </c>
      <c r="V50" s="98">
        <v>320198</v>
      </c>
    </row>
    <row r="51" spans="2:22" ht="15" x14ac:dyDescent="0.2">
      <c r="B51" s="45"/>
      <c r="C51"/>
      <c r="D51"/>
      <c r="E51"/>
      <c r="F51">
        <v>1954</v>
      </c>
      <c r="G51" s="38">
        <f t="shared" si="1"/>
        <v>170987</v>
      </c>
      <c r="H51" s="38">
        <f t="shared" si="1"/>
        <v>180973</v>
      </c>
      <c r="I51" s="38">
        <f t="shared" si="1"/>
        <v>191158</v>
      </c>
      <c r="J51" s="38">
        <f t="shared" si="1"/>
        <v>201663</v>
      </c>
      <c r="K51" s="38">
        <v>211370</v>
      </c>
      <c r="L51">
        <v>221280</v>
      </c>
      <c r="M51">
        <v>231891</v>
      </c>
      <c r="N51" s="58">
        <v>242717</v>
      </c>
      <c r="O51" s="58">
        <v>252519</v>
      </c>
      <c r="P51" s="58">
        <v>261813</v>
      </c>
      <c r="Q51" s="98">
        <v>271199</v>
      </c>
      <c r="R51" s="98">
        <v>280737</v>
      </c>
      <c r="S51" s="98">
        <v>290370</v>
      </c>
      <c r="T51" s="98">
        <v>300157</v>
      </c>
      <c r="U51" s="98">
        <v>310042</v>
      </c>
      <c r="V51" s="98">
        <v>320198</v>
      </c>
    </row>
    <row r="52" spans="2:22" ht="15" x14ac:dyDescent="0.2">
      <c r="B52" s="45"/>
      <c r="C52"/>
      <c r="D52"/>
      <c r="E52"/>
      <c r="F52">
        <v>1955</v>
      </c>
      <c r="G52" s="38">
        <f t="shared" si="1"/>
        <v>170987</v>
      </c>
      <c r="H52" s="38">
        <f t="shared" si="1"/>
        <v>180973</v>
      </c>
      <c r="I52" s="38">
        <f t="shared" si="1"/>
        <v>191158</v>
      </c>
      <c r="J52" s="38">
        <f t="shared" si="1"/>
        <v>201663</v>
      </c>
      <c r="K52" s="38">
        <v>211370</v>
      </c>
      <c r="L52">
        <v>221280</v>
      </c>
      <c r="M52">
        <v>231891</v>
      </c>
      <c r="N52" s="58">
        <v>242717</v>
      </c>
      <c r="O52" s="58">
        <v>252519</v>
      </c>
      <c r="P52" s="58">
        <v>261813</v>
      </c>
      <c r="Q52" s="98">
        <v>271199</v>
      </c>
      <c r="R52" s="98">
        <v>280737</v>
      </c>
      <c r="S52" s="98">
        <v>290370</v>
      </c>
      <c r="T52" s="98">
        <v>300157</v>
      </c>
      <c r="U52" s="98">
        <v>310042</v>
      </c>
      <c r="V52" s="98">
        <v>320198</v>
      </c>
    </row>
    <row r="53" spans="2:22" ht="15" x14ac:dyDescent="0.2">
      <c r="B53" s="45"/>
      <c r="C53"/>
      <c r="D53"/>
      <c r="E53"/>
      <c r="F53">
        <v>1956</v>
      </c>
      <c r="G53" s="38">
        <f t="shared" si="1"/>
        <v>170987</v>
      </c>
      <c r="H53" s="38">
        <f t="shared" si="1"/>
        <v>180973</v>
      </c>
      <c r="I53" s="38">
        <f t="shared" si="1"/>
        <v>191158</v>
      </c>
      <c r="J53" s="38">
        <f t="shared" si="1"/>
        <v>201663</v>
      </c>
      <c r="K53" s="38">
        <v>211370</v>
      </c>
      <c r="L53">
        <v>221280</v>
      </c>
      <c r="M53">
        <v>231891</v>
      </c>
      <c r="N53" s="58">
        <v>242717</v>
      </c>
      <c r="O53" s="58">
        <v>252519</v>
      </c>
      <c r="P53" s="58">
        <v>261813</v>
      </c>
      <c r="Q53" s="98">
        <v>271199</v>
      </c>
      <c r="R53" s="98">
        <v>280737</v>
      </c>
      <c r="S53" s="98">
        <v>290370</v>
      </c>
      <c r="T53" s="98">
        <v>300157</v>
      </c>
      <c r="U53" s="98">
        <v>310042</v>
      </c>
      <c r="V53" s="98">
        <v>320198</v>
      </c>
    </row>
    <row r="54" spans="2:22" ht="15" x14ac:dyDescent="0.2">
      <c r="B54" s="45"/>
      <c r="C54"/>
      <c r="D54"/>
      <c r="E54"/>
      <c r="F54">
        <v>1957</v>
      </c>
      <c r="G54" s="38">
        <f t="shared" si="1"/>
        <v>170987</v>
      </c>
      <c r="H54" s="38">
        <f t="shared" si="1"/>
        <v>180973</v>
      </c>
      <c r="I54" s="38">
        <f t="shared" si="1"/>
        <v>191158</v>
      </c>
      <c r="J54" s="38">
        <f t="shared" si="1"/>
        <v>201663</v>
      </c>
      <c r="K54" s="38">
        <v>211370</v>
      </c>
      <c r="L54">
        <v>221280</v>
      </c>
      <c r="M54">
        <v>231891</v>
      </c>
      <c r="N54" s="58">
        <v>242717</v>
      </c>
      <c r="O54" s="58">
        <v>252519</v>
      </c>
      <c r="P54" s="58">
        <v>261813</v>
      </c>
      <c r="Q54" s="98">
        <v>271199</v>
      </c>
      <c r="R54" s="98">
        <v>280737</v>
      </c>
      <c r="S54" s="98">
        <v>290370</v>
      </c>
      <c r="T54" s="98">
        <v>300157</v>
      </c>
      <c r="U54" s="98">
        <v>310042</v>
      </c>
      <c r="V54" s="98">
        <v>320198</v>
      </c>
    </row>
    <row r="55" spans="2:22" ht="15" x14ac:dyDescent="0.2">
      <c r="B55" s="45"/>
      <c r="C55">
        <v>1</v>
      </c>
      <c r="D55">
        <v>1</v>
      </c>
      <c r="E55"/>
      <c r="F55">
        <v>1958</v>
      </c>
      <c r="G55" s="38">
        <f t="shared" si="1"/>
        <v>170987</v>
      </c>
      <c r="H55" s="38">
        <f t="shared" si="1"/>
        <v>180973</v>
      </c>
      <c r="I55" s="38">
        <f t="shared" si="1"/>
        <v>191158</v>
      </c>
      <c r="J55" s="38">
        <f t="shared" si="1"/>
        <v>201663</v>
      </c>
      <c r="K55" s="38">
        <v>211370</v>
      </c>
      <c r="L55">
        <v>221280</v>
      </c>
      <c r="M55">
        <v>231891</v>
      </c>
      <c r="N55" s="58">
        <v>242717</v>
      </c>
      <c r="O55" s="58">
        <v>252519</v>
      </c>
      <c r="P55" s="58">
        <v>261813</v>
      </c>
      <c r="Q55" s="98">
        <v>271199</v>
      </c>
      <c r="R55" s="98">
        <v>280737</v>
      </c>
      <c r="S55" s="98">
        <v>290370</v>
      </c>
      <c r="T55" s="98">
        <v>300157</v>
      </c>
      <c r="U55" s="98">
        <v>310042</v>
      </c>
      <c r="V55" s="98">
        <v>320198</v>
      </c>
    </row>
    <row r="56" spans="2:22" ht="15" x14ac:dyDescent="0.2">
      <c r="B56" s="45"/>
      <c r="C56">
        <v>2</v>
      </c>
      <c r="D56">
        <v>2</v>
      </c>
      <c r="E56"/>
      <c r="F56">
        <v>1959</v>
      </c>
      <c r="G56" s="38">
        <f t="shared" si="1"/>
        <v>170987</v>
      </c>
      <c r="H56" s="38">
        <f t="shared" si="1"/>
        <v>180973</v>
      </c>
      <c r="I56" s="38">
        <f t="shared" si="1"/>
        <v>191158</v>
      </c>
      <c r="J56" s="38">
        <f t="shared" si="1"/>
        <v>201663</v>
      </c>
      <c r="K56" s="38">
        <v>211370</v>
      </c>
      <c r="L56">
        <v>221280</v>
      </c>
      <c r="M56">
        <v>231891</v>
      </c>
      <c r="N56" s="58">
        <v>242717</v>
      </c>
      <c r="O56" s="58">
        <v>252519</v>
      </c>
      <c r="P56" s="58">
        <v>261813</v>
      </c>
      <c r="Q56" s="98">
        <v>271199</v>
      </c>
      <c r="R56" s="98">
        <v>280737</v>
      </c>
      <c r="S56" s="98">
        <v>290370</v>
      </c>
      <c r="T56" s="98">
        <v>300157</v>
      </c>
      <c r="U56" s="98">
        <v>310042</v>
      </c>
      <c r="V56" s="98">
        <v>320198</v>
      </c>
    </row>
    <row r="57" spans="2:22" ht="15" x14ac:dyDescent="0.2">
      <c r="B57" s="45"/>
      <c r="C57">
        <v>3</v>
      </c>
      <c r="D57">
        <v>3</v>
      </c>
      <c r="E57"/>
      <c r="F57">
        <v>1960</v>
      </c>
      <c r="G57" s="38">
        <f t="shared" si="1"/>
        <v>170987</v>
      </c>
      <c r="H57" s="38">
        <f t="shared" si="1"/>
        <v>180973</v>
      </c>
      <c r="I57" s="38">
        <f t="shared" si="1"/>
        <v>191158</v>
      </c>
      <c r="J57" s="38">
        <f t="shared" si="1"/>
        <v>201663</v>
      </c>
      <c r="K57" s="38">
        <v>211370</v>
      </c>
      <c r="L57">
        <v>221280</v>
      </c>
      <c r="M57">
        <v>231891</v>
      </c>
      <c r="N57" s="58">
        <v>242717</v>
      </c>
      <c r="O57" s="58">
        <v>252519</v>
      </c>
      <c r="P57" s="58">
        <v>261813</v>
      </c>
      <c r="Q57" s="98">
        <v>271199</v>
      </c>
      <c r="R57" s="98">
        <v>280737</v>
      </c>
      <c r="S57" s="98">
        <v>290370</v>
      </c>
      <c r="T57" s="98">
        <v>300157</v>
      </c>
      <c r="U57" s="98">
        <v>310042</v>
      </c>
      <c r="V57" s="98">
        <v>320198</v>
      </c>
    </row>
    <row r="58" spans="2:22" ht="15" x14ac:dyDescent="0.2">
      <c r="B58" s="45"/>
      <c r="C58">
        <v>4</v>
      </c>
      <c r="D58">
        <v>4</v>
      </c>
      <c r="E58"/>
      <c r="F58">
        <v>1961</v>
      </c>
      <c r="G58" s="38">
        <f t="shared" si="1"/>
        <v>170987</v>
      </c>
      <c r="H58" s="38">
        <f t="shared" si="1"/>
        <v>180973</v>
      </c>
      <c r="I58" s="38">
        <f t="shared" si="1"/>
        <v>191158</v>
      </c>
      <c r="J58" s="38">
        <f t="shared" si="1"/>
        <v>201663</v>
      </c>
      <c r="K58" s="38">
        <v>211370</v>
      </c>
      <c r="L58">
        <v>221280</v>
      </c>
      <c r="M58">
        <v>231891</v>
      </c>
      <c r="N58" s="58">
        <v>242717</v>
      </c>
      <c r="O58" s="58">
        <v>252519</v>
      </c>
      <c r="P58" s="58">
        <v>261813</v>
      </c>
      <c r="Q58" s="98">
        <v>271199</v>
      </c>
      <c r="R58" s="98">
        <v>280737</v>
      </c>
      <c r="S58" s="98">
        <v>290370</v>
      </c>
      <c r="T58" s="98">
        <v>300157</v>
      </c>
      <c r="U58" s="98">
        <v>310042</v>
      </c>
      <c r="V58" s="98">
        <v>320198</v>
      </c>
    </row>
    <row r="59" spans="2:22" ht="15" x14ac:dyDescent="0.2">
      <c r="B59" s="45"/>
      <c r="C59">
        <v>5</v>
      </c>
      <c r="D59">
        <v>5</v>
      </c>
      <c r="E59"/>
      <c r="F59">
        <v>1962</v>
      </c>
      <c r="G59" s="37">
        <v>170987</v>
      </c>
      <c r="H59" s="37">
        <v>180973</v>
      </c>
      <c r="I59" s="37">
        <v>191158</v>
      </c>
      <c r="J59" s="37">
        <v>201663</v>
      </c>
      <c r="K59" s="55">
        <v>211370</v>
      </c>
      <c r="L59" s="55">
        <v>221280</v>
      </c>
      <c r="M59" s="55">
        <v>231891</v>
      </c>
      <c r="N59" s="59">
        <v>242717</v>
      </c>
      <c r="O59" s="58">
        <v>252519</v>
      </c>
      <c r="P59" s="58">
        <v>261813</v>
      </c>
      <c r="Q59" s="98">
        <v>271199</v>
      </c>
      <c r="R59" s="98">
        <v>280737</v>
      </c>
      <c r="S59" s="98">
        <v>290370</v>
      </c>
      <c r="T59" s="98">
        <v>300157</v>
      </c>
      <c r="U59" s="98">
        <v>310042</v>
      </c>
      <c r="V59" s="98">
        <v>320198</v>
      </c>
    </row>
    <row r="60" spans="2:22" ht="15" x14ac:dyDescent="0.2">
      <c r="B60" s="45"/>
      <c r="C60">
        <v>6</v>
      </c>
      <c r="D60">
        <v>6</v>
      </c>
      <c r="E60"/>
      <c r="F60">
        <v>1963</v>
      </c>
      <c r="G60" s="37">
        <v>162263</v>
      </c>
      <c r="H60" s="37">
        <v>172074</v>
      </c>
      <c r="I60" s="37">
        <v>182081</v>
      </c>
      <c r="J60" s="37">
        <v>192405</v>
      </c>
      <c r="K60" s="55">
        <v>201973</v>
      </c>
      <c r="L60" s="55">
        <v>211742</v>
      </c>
      <c r="M60" s="55">
        <v>222186</v>
      </c>
      <c r="N60" s="59">
        <v>232842</v>
      </c>
      <c r="O60" s="60">
        <v>242521</v>
      </c>
      <c r="P60" s="58">
        <v>251714</v>
      </c>
      <c r="Q60" s="98">
        <v>260999</v>
      </c>
      <c r="R60" s="98">
        <v>270435</v>
      </c>
      <c r="S60" s="98">
        <v>279966</v>
      </c>
      <c r="T60" s="98">
        <v>289648</v>
      </c>
      <c r="U60" s="98">
        <v>299428</v>
      </c>
      <c r="V60" s="98">
        <v>309478</v>
      </c>
    </row>
    <row r="61" spans="2:22" ht="15" x14ac:dyDescent="0.2">
      <c r="B61" s="45"/>
      <c r="C61">
        <v>7</v>
      </c>
      <c r="D61">
        <v>7</v>
      </c>
      <c r="E61"/>
      <c r="F61">
        <v>1964</v>
      </c>
      <c r="G61" s="37">
        <v>153524</v>
      </c>
      <c r="H61" s="37">
        <v>163160</v>
      </c>
      <c r="I61" s="37">
        <v>172989</v>
      </c>
      <c r="J61" s="37">
        <v>183131</v>
      </c>
      <c r="K61" s="55">
        <v>192560</v>
      </c>
      <c r="L61" s="55">
        <v>202187</v>
      </c>
      <c r="M61" s="55">
        <v>212465</v>
      </c>
      <c r="N61" s="59">
        <v>222951</v>
      </c>
      <c r="O61" s="60">
        <v>232506</v>
      </c>
      <c r="P61" s="58">
        <v>241599</v>
      </c>
      <c r="Q61" s="98">
        <v>250783</v>
      </c>
      <c r="R61" s="98">
        <v>260117</v>
      </c>
      <c r="S61" s="98">
        <v>269544</v>
      </c>
      <c r="T61" s="98">
        <v>279122</v>
      </c>
      <c r="U61" s="98">
        <v>288797</v>
      </c>
      <c r="V61" s="98">
        <v>298741</v>
      </c>
    </row>
    <row r="62" spans="2:22" ht="15" x14ac:dyDescent="0.2">
      <c r="B62" s="45"/>
      <c r="C62">
        <v>8</v>
      </c>
      <c r="D62">
        <v>8</v>
      </c>
      <c r="E62"/>
      <c r="F62">
        <v>1965</v>
      </c>
      <c r="G62" s="37">
        <v>145121</v>
      </c>
      <c r="H62" s="37">
        <v>154589</v>
      </c>
      <c r="I62" s="37">
        <v>164247</v>
      </c>
      <c r="J62" s="37">
        <v>174214</v>
      </c>
      <c r="K62" s="55">
        <v>183509</v>
      </c>
      <c r="L62" s="55">
        <v>193001</v>
      </c>
      <c r="M62" s="55">
        <v>203117</v>
      </c>
      <c r="N62" s="59">
        <v>213440</v>
      </c>
      <c r="O62" s="60">
        <v>222876</v>
      </c>
      <c r="P62" s="58">
        <v>231873</v>
      </c>
      <c r="Q62" s="98">
        <v>240959</v>
      </c>
      <c r="R62" s="98">
        <v>250195</v>
      </c>
      <c r="S62" s="98">
        <v>259523</v>
      </c>
      <c r="T62" s="98">
        <v>269001</v>
      </c>
      <c r="U62" s="98">
        <v>278575</v>
      </c>
      <c r="V62" s="98">
        <v>288416</v>
      </c>
    </row>
    <row r="63" spans="2:22" ht="15" x14ac:dyDescent="0.2">
      <c r="B63" s="45"/>
      <c r="C63">
        <v>9</v>
      </c>
      <c r="D63">
        <v>9</v>
      </c>
      <c r="E63"/>
      <c r="F63">
        <v>1966</v>
      </c>
      <c r="G63" s="37">
        <v>136503</v>
      </c>
      <c r="H63" s="37">
        <v>145799</v>
      </c>
      <c r="I63" s="37">
        <v>155281</v>
      </c>
      <c r="J63" s="37">
        <v>165068</v>
      </c>
      <c r="K63" s="55">
        <v>174226</v>
      </c>
      <c r="L63" s="55">
        <v>183579</v>
      </c>
      <c r="M63" s="55">
        <v>193530</v>
      </c>
      <c r="N63" s="59">
        <v>203685</v>
      </c>
      <c r="O63" s="60">
        <v>212999</v>
      </c>
      <c r="P63" s="58">
        <v>221897</v>
      </c>
      <c r="Q63" s="98">
        <v>230884</v>
      </c>
      <c r="R63" s="98">
        <v>240019</v>
      </c>
      <c r="S63" s="98">
        <v>249245</v>
      </c>
      <c r="T63" s="98">
        <v>258621</v>
      </c>
      <c r="U63" s="98">
        <v>268090</v>
      </c>
      <c r="V63" s="98">
        <v>277827</v>
      </c>
    </row>
    <row r="64" spans="2:22" ht="15" x14ac:dyDescent="0.2">
      <c r="B64" s="45"/>
      <c r="C64">
        <v>10</v>
      </c>
      <c r="D64">
        <v>10</v>
      </c>
      <c r="E64"/>
      <c r="F64">
        <v>1967</v>
      </c>
      <c r="G64" s="37">
        <v>128216</v>
      </c>
      <c r="H64" s="37">
        <v>137346</v>
      </c>
      <c r="I64" s="37">
        <v>146659</v>
      </c>
      <c r="J64" s="37">
        <v>156274</v>
      </c>
      <c r="K64" s="55">
        <v>165300</v>
      </c>
      <c r="L64" s="55">
        <v>174519</v>
      </c>
      <c r="M64" s="55">
        <v>184312</v>
      </c>
      <c r="N64" s="59">
        <v>194305</v>
      </c>
      <c r="O64" s="60">
        <v>203502</v>
      </c>
      <c r="P64" s="58">
        <v>212305</v>
      </c>
      <c r="Q64" s="98">
        <v>221196</v>
      </c>
      <c r="R64" s="98">
        <v>230234</v>
      </c>
      <c r="S64" s="98">
        <v>239363</v>
      </c>
      <c r="T64" s="98">
        <v>248639</v>
      </c>
      <c r="U64" s="98">
        <v>258009</v>
      </c>
      <c r="V64" s="98">
        <v>267645</v>
      </c>
    </row>
    <row r="65" spans="2:22" ht="15" x14ac:dyDescent="0.2">
      <c r="B65" s="45"/>
      <c r="C65">
        <v>11</v>
      </c>
      <c r="D65">
        <v>11</v>
      </c>
      <c r="E65"/>
      <c r="F65">
        <v>1968</v>
      </c>
      <c r="G65" s="37">
        <v>119252</v>
      </c>
      <c r="H65" s="37">
        <v>128203</v>
      </c>
      <c r="I65" s="37">
        <v>137333</v>
      </c>
      <c r="J65" s="37">
        <v>146761</v>
      </c>
      <c r="K65" s="55">
        <v>155645</v>
      </c>
      <c r="L65" s="55">
        <v>164719</v>
      </c>
      <c r="M65" s="55">
        <v>174340</v>
      </c>
      <c r="N65" s="59">
        <v>184159</v>
      </c>
      <c r="O65" s="60">
        <v>193229</v>
      </c>
      <c r="P65" s="58">
        <v>201929</v>
      </c>
      <c r="Q65" s="98">
        <v>210717</v>
      </c>
      <c r="R65" s="98">
        <v>219650</v>
      </c>
      <c r="S65" s="98">
        <v>228672</v>
      </c>
      <c r="T65" s="98">
        <v>237842</v>
      </c>
      <c r="U65" s="108">
        <v>247104</v>
      </c>
      <c r="V65" s="98">
        <v>256631</v>
      </c>
    </row>
    <row r="66" spans="2:22" ht="15" x14ac:dyDescent="0.2">
      <c r="B66" s="45"/>
      <c r="C66">
        <v>12</v>
      </c>
      <c r="D66">
        <v>12</v>
      </c>
      <c r="E66"/>
      <c r="F66">
        <v>1969</v>
      </c>
      <c r="G66" s="37">
        <v>110250</v>
      </c>
      <c r="H66" s="37">
        <v>119021</v>
      </c>
      <c r="I66" s="37">
        <v>127967</v>
      </c>
      <c r="J66" s="37">
        <v>137209</v>
      </c>
      <c r="K66" s="55">
        <v>145949</v>
      </c>
      <c r="L66" s="55">
        <v>154877</v>
      </c>
      <c r="M66" s="55">
        <v>164326</v>
      </c>
      <c r="N66" s="59">
        <v>173970</v>
      </c>
      <c r="O66" s="60">
        <v>182913</v>
      </c>
      <c r="P66" s="58">
        <v>191510</v>
      </c>
      <c r="Q66" s="98">
        <v>200193</v>
      </c>
      <c r="R66" s="98">
        <v>209021</v>
      </c>
      <c r="S66" s="98">
        <v>217937</v>
      </c>
      <c r="T66" s="98">
        <v>227000</v>
      </c>
      <c r="U66" s="108">
        <v>236153</v>
      </c>
      <c r="V66" s="98">
        <v>245571</v>
      </c>
    </row>
    <row r="67" spans="2:22" ht="15" x14ac:dyDescent="0.2">
      <c r="B67" s="45"/>
      <c r="C67">
        <v>13</v>
      </c>
      <c r="D67"/>
      <c r="E67"/>
      <c r="F67">
        <v>1970</v>
      </c>
      <c r="G67" s="37">
        <v>101595</v>
      </c>
      <c r="H67" s="37">
        <v>110192</v>
      </c>
      <c r="I67" s="37">
        <v>118962</v>
      </c>
      <c r="J67" s="37">
        <v>128024</v>
      </c>
      <c r="K67" s="55">
        <v>136626</v>
      </c>
      <c r="L67" s="55">
        <v>145414</v>
      </c>
      <c r="M67" s="55">
        <v>154698</v>
      </c>
      <c r="N67" s="59">
        <v>164173</v>
      </c>
      <c r="O67" s="60">
        <v>172993</v>
      </c>
      <c r="P67" s="58">
        <v>181491</v>
      </c>
      <c r="Q67" s="98">
        <v>190074</v>
      </c>
      <c r="R67" s="98">
        <v>198801</v>
      </c>
      <c r="S67" s="98">
        <v>207615</v>
      </c>
      <c r="T67" s="98">
        <v>216574</v>
      </c>
      <c r="U67" s="108">
        <v>225623</v>
      </c>
      <c r="V67" s="98">
        <v>234935</v>
      </c>
    </row>
    <row r="68" spans="2:22" ht="15" x14ac:dyDescent="0.2">
      <c r="B68" s="45"/>
      <c r="C68">
        <v>14</v>
      </c>
      <c r="D68"/>
      <c r="E68"/>
      <c r="F68">
        <v>1971</v>
      </c>
      <c r="G68" s="37">
        <v>93006</v>
      </c>
      <c r="H68" s="37">
        <v>101432</v>
      </c>
      <c r="I68" s="37">
        <v>110027</v>
      </c>
      <c r="J68" s="37">
        <v>118909</v>
      </c>
      <c r="K68" s="55">
        <v>127375</v>
      </c>
      <c r="L68" s="55">
        <v>136025</v>
      </c>
      <c r="M68" s="55">
        <v>145144</v>
      </c>
      <c r="N68" s="59">
        <v>154452</v>
      </c>
      <c r="O68" s="60">
        <v>163151</v>
      </c>
      <c r="P68" s="58">
        <v>171550</v>
      </c>
      <c r="Q68" s="98">
        <v>180034</v>
      </c>
      <c r="R68" s="98">
        <v>188660</v>
      </c>
      <c r="S68" s="98">
        <v>197373</v>
      </c>
      <c r="T68" s="98">
        <v>206230</v>
      </c>
      <c r="U68" s="108">
        <v>215175</v>
      </c>
      <c r="V68" s="98">
        <v>224383</v>
      </c>
    </row>
    <row r="69" spans="2:22" ht="15" x14ac:dyDescent="0.2">
      <c r="B69" s="45"/>
      <c r="C69">
        <v>15</v>
      </c>
      <c r="D69"/>
      <c r="E69"/>
      <c r="F69">
        <v>1972</v>
      </c>
      <c r="G69" s="37">
        <v>84748</v>
      </c>
      <c r="H69" s="37">
        <v>93009</v>
      </c>
      <c r="I69" s="37">
        <v>101435</v>
      </c>
      <c r="J69" s="37">
        <v>110146</v>
      </c>
      <c r="K69" s="55">
        <v>118480</v>
      </c>
      <c r="L69" s="55">
        <v>126996</v>
      </c>
      <c r="M69" s="55">
        <v>135957</v>
      </c>
      <c r="N69" s="59">
        <v>145105</v>
      </c>
      <c r="O69" s="60">
        <v>153686</v>
      </c>
      <c r="P69" s="58">
        <v>161991</v>
      </c>
      <c r="Q69" s="98">
        <v>170379</v>
      </c>
      <c r="R69" s="98">
        <v>178909</v>
      </c>
      <c r="S69" s="98">
        <v>187524</v>
      </c>
      <c r="T69" s="98">
        <v>196283</v>
      </c>
      <c r="U69" s="108">
        <v>205129</v>
      </c>
      <c r="V69" s="98">
        <v>214236</v>
      </c>
    </row>
    <row r="70" spans="2:22" ht="15" x14ac:dyDescent="0.2">
      <c r="B70" s="45"/>
      <c r="C70">
        <v>16</v>
      </c>
      <c r="D70"/>
      <c r="E70"/>
      <c r="F70">
        <v>1973</v>
      </c>
      <c r="G70" s="37">
        <v>76603</v>
      </c>
      <c r="H70" s="37">
        <v>84701</v>
      </c>
      <c r="I70" s="37">
        <v>92961</v>
      </c>
      <c r="J70" s="37">
        <v>101502</v>
      </c>
      <c r="K70" s="55">
        <v>109706</v>
      </c>
      <c r="L70" s="55">
        <v>118091</v>
      </c>
      <c r="M70" s="55">
        <v>126897</v>
      </c>
      <c r="N70" s="59">
        <v>135885</v>
      </c>
      <c r="O70" s="60">
        <v>144352</v>
      </c>
      <c r="P70" s="58">
        <v>152563</v>
      </c>
      <c r="Q70" s="98">
        <v>160857</v>
      </c>
      <c r="R70" s="98">
        <v>169292</v>
      </c>
      <c r="S70" s="98">
        <v>177810</v>
      </c>
      <c r="T70" s="98">
        <v>186472</v>
      </c>
      <c r="U70" s="108">
        <v>195220</v>
      </c>
      <c r="V70" s="98">
        <v>204228</v>
      </c>
    </row>
    <row r="71" spans="2:22" ht="15" x14ac:dyDescent="0.2">
      <c r="B71" s="46"/>
      <c r="C71">
        <v>17</v>
      </c>
      <c r="D71"/>
      <c r="E71"/>
      <c r="F71">
        <v>1974</v>
      </c>
      <c r="G71" s="37">
        <v>68771</v>
      </c>
      <c r="H71" s="37">
        <v>76712</v>
      </c>
      <c r="I71" s="37">
        <v>84812</v>
      </c>
      <c r="J71" s="37">
        <v>93190</v>
      </c>
      <c r="K71" s="55">
        <v>101270</v>
      </c>
      <c r="L71" s="55">
        <v>109528</v>
      </c>
      <c r="M71" s="55">
        <v>118184</v>
      </c>
      <c r="N71" s="59">
        <v>127020</v>
      </c>
      <c r="O71" s="60">
        <v>135376</v>
      </c>
      <c r="P71" s="58">
        <v>143498</v>
      </c>
      <c r="Q71" s="98">
        <v>151701</v>
      </c>
      <c r="R71" s="98">
        <v>160044</v>
      </c>
      <c r="S71" s="98">
        <v>168470</v>
      </c>
      <c r="T71" s="98">
        <v>177038</v>
      </c>
      <c r="U71" s="108">
        <v>185692</v>
      </c>
      <c r="V71" s="98">
        <v>194605</v>
      </c>
    </row>
    <row r="72" spans="2:22" x14ac:dyDescent="0.2">
      <c r="C72">
        <v>18</v>
      </c>
      <c r="D72"/>
      <c r="E72"/>
      <c r="F72">
        <v>1975</v>
      </c>
      <c r="G72" s="37">
        <v>61164</v>
      </c>
      <c r="H72" s="37">
        <v>68953</v>
      </c>
      <c r="I72" s="37">
        <v>76898</v>
      </c>
      <c r="J72" s="37">
        <v>85118</v>
      </c>
      <c r="K72" s="55">
        <v>93077</v>
      </c>
      <c r="L72" s="55">
        <v>101212</v>
      </c>
      <c r="M72" s="55">
        <v>109722</v>
      </c>
      <c r="N72" s="59">
        <v>118410</v>
      </c>
      <c r="O72" s="60">
        <v>126658</v>
      </c>
      <c r="P72" s="58">
        <v>134693</v>
      </c>
      <c r="Q72" s="98">
        <v>142808</v>
      </c>
      <c r="R72" s="98">
        <v>151062</v>
      </c>
      <c r="S72" s="98">
        <v>159399</v>
      </c>
      <c r="T72" s="98">
        <v>167876</v>
      </c>
      <c r="U72" s="108">
        <v>176438</v>
      </c>
      <c r="V72" s="98">
        <v>185258</v>
      </c>
    </row>
    <row r="73" spans="2:22" x14ac:dyDescent="0.2">
      <c r="C73">
        <v>19</v>
      </c>
      <c r="D73"/>
      <c r="E73"/>
      <c r="F73">
        <v>1976</v>
      </c>
      <c r="G73" s="37">
        <v>53849</v>
      </c>
      <c r="H73" s="37">
        <v>61492</v>
      </c>
      <c r="I73" s="37">
        <v>69288</v>
      </c>
      <c r="J73" s="37">
        <v>77356</v>
      </c>
      <c r="K73" s="55">
        <v>85198</v>
      </c>
      <c r="L73" s="55">
        <v>93215</v>
      </c>
      <c r="M73" s="55">
        <v>101585</v>
      </c>
      <c r="N73" s="59">
        <v>110131</v>
      </c>
      <c r="O73" s="60">
        <v>118276</v>
      </c>
      <c r="P73" s="58">
        <v>126227</v>
      </c>
      <c r="Q73" s="98">
        <v>134257</v>
      </c>
      <c r="R73" s="98">
        <v>142425</v>
      </c>
      <c r="S73" s="98">
        <v>150676</v>
      </c>
      <c r="T73" s="98">
        <v>159066</v>
      </c>
      <c r="U73" s="108">
        <v>167539</v>
      </c>
      <c r="V73" s="98">
        <v>176271</v>
      </c>
    </row>
    <row r="74" spans="2:22" x14ac:dyDescent="0.2">
      <c r="C74">
        <v>20</v>
      </c>
      <c r="D74"/>
      <c r="E74"/>
      <c r="F74">
        <v>1977</v>
      </c>
      <c r="G74" s="37">
        <v>46641</v>
      </c>
      <c r="H74" s="37">
        <v>54140</v>
      </c>
      <c r="I74" s="37">
        <v>61789</v>
      </c>
      <c r="J74" s="37">
        <v>69707</v>
      </c>
      <c r="K74" s="55">
        <v>77434</v>
      </c>
      <c r="L74" s="55">
        <v>85335</v>
      </c>
      <c r="M74" s="55">
        <v>93567</v>
      </c>
      <c r="N74" s="59">
        <v>101973</v>
      </c>
      <c r="O74" s="8">
        <v>110015</v>
      </c>
      <c r="P74" s="58">
        <v>117883</v>
      </c>
      <c r="Q74" s="98">
        <v>125830</v>
      </c>
      <c r="R74" s="98">
        <v>133915</v>
      </c>
      <c r="S74" s="98">
        <v>142080</v>
      </c>
      <c r="T74" s="98">
        <v>150384</v>
      </c>
      <c r="U74" s="13">
        <v>158771</v>
      </c>
      <c r="V74" s="98">
        <v>167414</v>
      </c>
    </row>
    <row r="75" spans="2:22" x14ac:dyDescent="0.2">
      <c r="C75">
        <v>21</v>
      </c>
      <c r="D75"/>
      <c r="E75"/>
      <c r="F75">
        <v>1978</v>
      </c>
      <c r="G75" s="37">
        <v>39771</v>
      </c>
      <c r="H75" s="37">
        <v>47071</v>
      </c>
      <c r="I75" s="37">
        <v>54578</v>
      </c>
      <c r="J75" s="37">
        <v>62352</v>
      </c>
      <c r="K75" s="55">
        <v>69969</v>
      </c>
      <c r="L75" s="55">
        <v>77758</v>
      </c>
      <c r="M75" s="55">
        <v>85857</v>
      </c>
      <c r="N75" s="59">
        <v>94128</v>
      </c>
      <c r="O75" s="60">
        <v>102072</v>
      </c>
      <c r="P75" s="58">
        <v>109861</v>
      </c>
      <c r="Q75" s="98">
        <v>117728</v>
      </c>
      <c r="R75" s="98">
        <v>125731</v>
      </c>
      <c r="S75" s="98">
        <v>133814</v>
      </c>
      <c r="T75" s="98">
        <v>142036</v>
      </c>
      <c r="U75" s="108">
        <v>150339</v>
      </c>
      <c r="V75" s="98">
        <v>158899</v>
      </c>
    </row>
    <row r="76" spans="2:22" x14ac:dyDescent="0.2">
      <c r="C76">
        <v>22</v>
      </c>
      <c r="D76"/>
      <c r="E76"/>
      <c r="F76">
        <v>1979</v>
      </c>
      <c r="G76" s="37">
        <v>32835</v>
      </c>
      <c r="H76" s="37">
        <v>40058</v>
      </c>
      <c r="I76" s="37">
        <v>47245</v>
      </c>
      <c r="J76" s="37">
        <v>55055</v>
      </c>
      <c r="K76" s="55">
        <v>62563</v>
      </c>
      <c r="L76" s="55">
        <v>70241</v>
      </c>
      <c r="M76" s="55">
        <v>78209</v>
      </c>
      <c r="N76" s="59">
        <v>86345</v>
      </c>
      <c r="O76" s="60">
        <v>94193</v>
      </c>
      <c r="P76" s="58">
        <v>101903</v>
      </c>
      <c r="Q76" s="98">
        <v>109690</v>
      </c>
      <c r="R76" s="98">
        <v>117613</v>
      </c>
      <c r="S76" s="98">
        <v>125615</v>
      </c>
      <c r="T76" s="98">
        <v>133754</v>
      </c>
      <c r="U76" s="108">
        <v>141975</v>
      </c>
      <c r="V76" s="98">
        <v>150451</v>
      </c>
    </row>
    <row r="77" spans="2:22" ht="15" x14ac:dyDescent="0.2">
      <c r="C77">
        <v>23</v>
      </c>
      <c r="D77" s="45"/>
      <c r="E77"/>
      <c r="F77">
        <v>1980</v>
      </c>
      <c r="G77" s="37">
        <v>26111</v>
      </c>
      <c r="H77" s="37">
        <v>33199</v>
      </c>
      <c r="I77" s="37">
        <v>40429</v>
      </c>
      <c r="J77" s="37">
        <v>47920</v>
      </c>
      <c r="K77" s="55">
        <v>55320</v>
      </c>
      <c r="L77" s="55">
        <v>62889</v>
      </c>
      <c r="M77" s="55">
        <v>70729</v>
      </c>
      <c r="N77" s="59">
        <v>78734</v>
      </c>
      <c r="O77" s="60">
        <v>86487</v>
      </c>
      <c r="P77" s="58">
        <v>94119</v>
      </c>
      <c r="Q77" s="98">
        <v>101829</v>
      </c>
      <c r="R77" s="98">
        <v>109673</v>
      </c>
      <c r="S77" s="98">
        <v>117596</v>
      </c>
      <c r="T77" s="98">
        <v>125655</v>
      </c>
      <c r="U77" s="13">
        <v>133795</v>
      </c>
      <c r="V77" s="98">
        <v>142189</v>
      </c>
    </row>
    <row r="78" spans="2:22" ht="15" x14ac:dyDescent="0.2">
      <c r="C78">
        <v>24</v>
      </c>
      <c r="D78" s="45"/>
      <c r="E78"/>
      <c r="F78">
        <v>1981</v>
      </c>
      <c r="G78" s="37">
        <v>19426</v>
      </c>
      <c r="H78" s="37">
        <v>26381</v>
      </c>
      <c r="I78" s="37">
        <v>33475</v>
      </c>
      <c r="J78" s="37">
        <v>40826</v>
      </c>
      <c r="K78" s="55">
        <v>48120</v>
      </c>
      <c r="L78" s="55">
        <v>55581</v>
      </c>
      <c r="M78" s="55">
        <v>63293</v>
      </c>
      <c r="N78" s="59">
        <v>71169</v>
      </c>
      <c r="O78" s="60">
        <v>78826</v>
      </c>
      <c r="P78" s="58">
        <v>86382</v>
      </c>
      <c r="Q78" s="98">
        <v>94014</v>
      </c>
      <c r="R78" s="98">
        <v>101780</v>
      </c>
      <c r="S78" s="98">
        <v>109624</v>
      </c>
      <c r="T78" s="98">
        <v>117604</v>
      </c>
      <c r="U78" s="108">
        <v>125663</v>
      </c>
      <c r="V78" s="98">
        <v>133975</v>
      </c>
    </row>
    <row r="79" spans="2:22" x14ac:dyDescent="0.2">
      <c r="C79">
        <v>25</v>
      </c>
      <c r="D79"/>
      <c r="E79"/>
      <c r="F79">
        <v>1982</v>
      </c>
      <c r="G79" s="37">
        <v>12905</v>
      </c>
      <c r="H79" s="37">
        <v>19729</v>
      </c>
      <c r="I79" s="37">
        <v>26690</v>
      </c>
      <c r="J79" s="37">
        <v>33906</v>
      </c>
      <c r="K79" s="55">
        <v>41096</v>
      </c>
      <c r="L79" s="55">
        <v>48452</v>
      </c>
      <c r="M79" s="55">
        <v>56038</v>
      </c>
      <c r="N79" s="59">
        <v>63787</v>
      </c>
      <c r="O79" s="60">
        <v>71352</v>
      </c>
      <c r="P79" s="58">
        <v>78834</v>
      </c>
      <c r="Q79" s="98">
        <v>86390</v>
      </c>
      <c r="R79" s="98">
        <v>94080</v>
      </c>
      <c r="S79" s="98">
        <v>101847</v>
      </c>
      <c r="T79" s="98">
        <v>109749</v>
      </c>
      <c r="U79" s="13">
        <v>117729</v>
      </c>
      <c r="V79" s="98">
        <v>125963</v>
      </c>
    </row>
    <row r="80" spans="2:22" x14ac:dyDescent="0.2">
      <c r="C80">
        <v>26</v>
      </c>
      <c r="D80"/>
      <c r="E80"/>
      <c r="F80">
        <v>1983</v>
      </c>
      <c r="G80" s="37">
        <v>6365</v>
      </c>
      <c r="H80" s="37">
        <v>13058</v>
      </c>
      <c r="I80" s="37">
        <v>19885</v>
      </c>
      <c r="J80" s="37">
        <v>26965</v>
      </c>
      <c r="K80" s="55">
        <v>34052</v>
      </c>
      <c r="L80" s="55">
        <v>41301</v>
      </c>
      <c r="M80" s="55">
        <v>48673</v>
      </c>
      <c r="N80" s="59">
        <v>56385</v>
      </c>
      <c r="O80" s="60">
        <v>63857</v>
      </c>
      <c r="P80" s="58">
        <v>71264</v>
      </c>
      <c r="Q80" s="98">
        <v>78745</v>
      </c>
      <c r="R80" s="98">
        <v>86358</v>
      </c>
      <c r="S80" s="98">
        <v>94048</v>
      </c>
      <c r="T80" s="98">
        <v>101871</v>
      </c>
      <c r="U80" s="13">
        <v>109773</v>
      </c>
      <c r="V80" s="98">
        <v>117927</v>
      </c>
    </row>
    <row r="81" spans="3:22" x14ac:dyDescent="0.2">
      <c r="C81">
        <v>27</v>
      </c>
      <c r="D81"/>
      <c r="E81"/>
      <c r="F81">
        <v>1984</v>
      </c>
      <c r="G81" s="37">
        <v>0</v>
      </c>
      <c r="H81" s="37">
        <v>6566</v>
      </c>
      <c r="I81" s="37">
        <v>13263</v>
      </c>
      <c r="J81" s="37">
        <v>20211</v>
      </c>
      <c r="K81" s="55">
        <v>27196</v>
      </c>
      <c r="L81" s="55">
        <v>34343</v>
      </c>
      <c r="M81" s="55">
        <v>41683</v>
      </c>
      <c r="N81" s="59">
        <v>49180</v>
      </c>
      <c r="O81" s="60">
        <v>56563</v>
      </c>
      <c r="P81" s="58">
        <v>63897</v>
      </c>
      <c r="Q81" s="98">
        <v>71303</v>
      </c>
      <c r="R81" s="98">
        <v>78843</v>
      </c>
      <c r="S81" s="98">
        <v>86457</v>
      </c>
      <c r="T81" s="98">
        <v>94205</v>
      </c>
      <c r="U81" s="108">
        <v>102030</v>
      </c>
      <c r="V81" s="98">
        <v>110106</v>
      </c>
    </row>
    <row r="82" spans="3:22" x14ac:dyDescent="0.2">
      <c r="C82">
        <v>28</v>
      </c>
      <c r="D82"/>
      <c r="E82"/>
      <c r="F82">
        <v>1985</v>
      </c>
      <c r="G82" s="37">
        <v>0</v>
      </c>
      <c r="H82" s="37">
        <v>0</v>
      </c>
      <c r="I82" s="37">
        <v>6566</v>
      </c>
      <c r="J82" s="37">
        <v>13379</v>
      </c>
      <c r="K82" s="55">
        <v>20262</v>
      </c>
      <c r="L82" s="55">
        <v>27305</v>
      </c>
      <c r="M82" s="55">
        <v>34522</v>
      </c>
      <c r="N82" s="59">
        <v>41894</v>
      </c>
      <c r="O82" s="60">
        <v>49186</v>
      </c>
      <c r="P82" s="58">
        <v>56445</v>
      </c>
      <c r="Q82" s="98">
        <v>63778</v>
      </c>
      <c r="R82" s="98">
        <v>71242</v>
      </c>
      <c r="S82" s="98">
        <v>78780</v>
      </c>
      <c r="T82" s="98">
        <v>86451</v>
      </c>
      <c r="U82" s="108">
        <v>94199</v>
      </c>
      <c r="V82" s="98">
        <v>102197</v>
      </c>
    </row>
    <row r="83" spans="3:22" x14ac:dyDescent="0.2">
      <c r="C83">
        <v>29</v>
      </c>
      <c r="F83">
        <v>1986</v>
      </c>
      <c r="G83" s="37">
        <v>0</v>
      </c>
      <c r="H83" s="37">
        <v>0</v>
      </c>
      <c r="I83" s="37">
        <v>0</v>
      </c>
      <c r="J83" s="37">
        <v>6682</v>
      </c>
      <c r="K83" s="55">
        <v>13464</v>
      </c>
      <c r="L83" s="55">
        <v>20405</v>
      </c>
      <c r="M83" s="55">
        <v>27501</v>
      </c>
      <c r="N83" s="59">
        <v>34751</v>
      </c>
      <c r="O83" s="60">
        <v>41953</v>
      </c>
      <c r="P83" s="58">
        <v>49140</v>
      </c>
      <c r="Q83" s="98">
        <v>56400</v>
      </c>
      <c r="R83" s="98">
        <v>63790</v>
      </c>
      <c r="S83" s="98">
        <v>71254</v>
      </c>
      <c r="T83" s="98">
        <v>78850</v>
      </c>
      <c r="U83" s="108">
        <v>86521</v>
      </c>
      <c r="V83" s="98">
        <v>94442</v>
      </c>
    </row>
    <row r="84" spans="3:22" x14ac:dyDescent="0.2">
      <c r="C84">
        <v>30</v>
      </c>
      <c r="F84">
        <v>1987</v>
      </c>
      <c r="G84" s="37">
        <v>0</v>
      </c>
      <c r="H84" s="37">
        <v>0</v>
      </c>
      <c r="I84" s="37">
        <v>0</v>
      </c>
      <c r="J84" s="37">
        <v>0</v>
      </c>
      <c r="K84" s="55">
        <v>6682</v>
      </c>
      <c r="L84" s="55">
        <v>13521</v>
      </c>
      <c r="M84" s="55">
        <v>20497</v>
      </c>
      <c r="N84" s="59">
        <v>27624</v>
      </c>
      <c r="O84" s="60">
        <v>34737</v>
      </c>
      <c r="P84" s="58">
        <v>41852</v>
      </c>
      <c r="Q84" s="98">
        <v>49039</v>
      </c>
      <c r="R84" s="98">
        <v>56355</v>
      </c>
      <c r="S84" s="98">
        <v>63745</v>
      </c>
      <c r="T84" s="98">
        <v>71265</v>
      </c>
      <c r="U84" s="108">
        <v>78861</v>
      </c>
      <c r="V84" s="98">
        <v>86706</v>
      </c>
    </row>
    <row r="85" spans="3:22" x14ac:dyDescent="0.2">
      <c r="C85">
        <v>31</v>
      </c>
      <c r="F85">
        <v>1988</v>
      </c>
      <c r="G85"/>
      <c r="H85"/>
      <c r="I85"/>
      <c r="J85"/>
      <c r="L85" s="55">
        <v>6739</v>
      </c>
      <c r="M85" s="55">
        <v>13596</v>
      </c>
      <c r="N85" s="59">
        <v>20602</v>
      </c>
      <c r="O85" s="60">
        <v>27627</v>
      </c>
      <c r="P85" s="58">
        <v>34672</v>
      </c>
      <c r="Q85" s="98">
        <v>41786</v>
      </c>
      <c r="R85" s="98">
        <v>49030</v>
      </c>
      <c r="S85" s="98">
        <v>56347</v>
      </c>
      <c r="T85" s="98">
        <v>63793</v>
      </c>
      <c r="U85" s="108">
        <v>71314</v>
      </c>
      <c r="V85" s="98">
        <v>79083</v>
      </c>
    </row>
    <row r="86" spans="3:22" x14ac:dyDescent="0.2">
      <c r="F86">
        <v>1989</v>
      </c>
      <c r="G86"/>
      <c r="H86"/>
      <c r="I86"/>
      <c r="J86"/>
      <c r="M86" s="55">
        <v>6739</v>
      </c>
      <c r="N86" s="59">
        <v>13625</v>
      </c>
      <c r="O86" s="60">
        <v>20563</v>
      </c>
      <c r="P86" s="58">
        <v>27537</v>
      </c>
      <c r="Q86" s="98">
        <v>34580</v>
      </c>
      <c r="R86" s="98">
        <v>41752</v>
      </c>
      <c r="S86" s="98">
        <v>48996</v>
      </c>
      <c r="T86" s="98">
        <v>56369</v>
      </c>
      <c r="U86" s="108">
        <v>63816</v>
      </c>
      <c r="V86" s="98">
        <v>71510</v>
      </c>
    </row>
    <row r="87" spans="3:22" x14ac:dyDescent="0.2">
      <c r="F87">
        <v>1990</v>
      </c>
      <c r="G87"/>
      <c r="H87"/>
      <c r="I87"/>
      <c r="J87"/>
      <c r="N87" s="59">
        <v>6768</v>
      </c>
      <c r="O87" s="60">
        <v>13621</v>
      </c>
      <c r="P87" s="58">
        <v>20525</v>
      </c>
      <c r="Q87" s="98">
        <v>27498</v>
      </c>
      <c r="R87" s="98">
        <v>34599</v>
      </c>
      <c r="S87" s="98">
        <v>41771</v>
      </c>
      <c r="T87" s="98">
        <v>49072</v>
      </c>
      <c r="U87" s="108">
        <v>56446</v>
      </c>
      <c r="V87" s="98">
        <v>64066</v>
      </c>
    </row>
    <row r="88" spans="3:22" x14ac:dyDescent="0.2">
      <c r="F88">
        <v>1991</v>
      </c>
      <c r="G88"/>
      <c r="H88"/>
      <c r="I88"/>
      <c r="J88"/>
      <c r="O88" s="60">
        <v>6768</v>
      </c>
      <c r="P88" s="58">
        <v>13604</v>
      </c>
      <c r="Q88" s="98">
        <v>20508</v>
      </c>
      <c r="R88" s="98">
        <v>27539</v>
      </c>
      <c r="S88" s="98">
        <v>34640</v>
      </c>
      <c r="T88" s="98">
        <v>41870</v>
      </c>
      <c r="U88" s="108">
        <v>49172</v>
      </c>
      <c r="V88" s="98">
        <v>56719</v>
      </c>
    </row>
    <row r="89" spans="3:22" x14ac:dyDescent="0.2">
      <c r="F89">
        <v>1992</v>
      </c>
      <c r="G89"/>
      <c r="H89"/>
      <c r="I89"/>
      <c r="J89"/>
      <c r="P89" s="58">
        <v>6768</v>
      </c>
      <c r="Q89" s="98">
        <v>13604</v>
      </c>
      <c r="R89" s="98">
        <v>20566</v>
      </c>
      <c r="S89" s="98">
        <v>27597</v>
      </c>
      <c r="T89" s="98">
        <v>34757</v>
      </c>
      <c r="U89" s="108">
        <v>41987</v>
      </c>
      <c r="V89" s="98">
        <v>49463</v>
      </c>
    </row>
    <row r="90" spans="3:22" x14ac:dyDescent="0.2">
      <c r="F90">
        <v>1993</v>
      </c>
      <c r="G90"/>
      <c r="H90"/>
      <c r="I90"/>
      <c r="J90"/>
      <c r="Q90" s="98">
        <v>6768</v>
      </c>
      <c r="R90" s="98">
        <v>13662</v>
      </c>
      <c r="S90" s="98">
        <v>20624</v>
      </c>
      <c r="T90" s="98">
        <v>27714</v>
      </c>
      <c r="U90" s="108">
        <v>34874</v>
      </c>
      <c r="V90" s="98">
        <v>42279</v>
      </c>
    </row>
    <row r="91" spans="3:22" x14ac:dyDescent="0.2">
      <c r="F91">
        <v>1994</v>
      </c>
      <c r="G91"/>
      <c r="H91"/>
      <c r="I91"/>
      <c r="J91"/>
      <c r="R91" s="98">
        <v>6826</v>
      </c>
      <c r="S91" s="98">
        <v>13720</v>
      </c>
      <c r="T91" s="98">
        <v>20741</v>
      </c>
      <c r="U91" s="108">
        <v>27831</v>
      </c>
      <c r="V91" s="98">
        <v>35166</v>
      </c>
    </row>
    <row r="92" spans="3:22" x14ac:dyDescent="0.2">
      <c r="F92">
        <v>1995</v>
      </c>
      <c r="S92" s="98">
        <v>6826</v>
      </c>
      <c r="T92" s="98">
        <v>13777</v>
      </c>
      <c r="U92" s="13">
        <v>20798</v>
      </c>
      <c r="V92" s="98">
        <v>28062</v>
      </c>
    </row>
    <row r="93" spans="3:22" x14ac:dyDescent="0.2">
      <c r="F93">
        <v>1996</v>
      </c>
      <c r="T93" s="98">
        <v>6883</v>
      </c>
      <c r="U93" s="108">
        <v>13835</v>
      </c>
      <c r="V93" s="98">
        <v>21030</v>
      </c>
    </row>
    <row r="94" spans="3:22" x14ac:dyDescent="0.2">
      <c r="F94">
        <v>1997</v>
      </c>
      <c r="U94" s="108">
        <v>6883</v>
      </c>
      <c r="V94" s="98">
        <v>14008</v>
      </c>
    </row>
    <row r="95" spans="3:22" x14ac:dyDescent="0.2">
      <c r="F95">
        <v>1998</v>
      </c>
      <c r="V95" s="98">
        <v>7056</v>
      </c>
    </row>
    <row r="96" spans="3:22" x14ac:dyDescent="0.2">
      <c r="F96"/>
    </row>
    <row r="97" spans="6:22" x14ac:dyDescent="0.2">
      <c r="F97"/>
    </row>
    <row r="98" spans="6:22" x14ac:dyDescent="0.2">
      <c r="F98"/>
    </row>
    <row r="99" spans="6:22" x14ac:dyDescent="0.2">
      <c r="F99"/>
    </row>
    <row r="100" spans="6:22" x14ac:dyDescent="0.2">
      <c r="F100"/>
    </row>
    <row r="101" spans="6:22" x14ac:dyDescent="0.2">
      <c r="F101"/>
    </row>
    <row r="102" spans="6:22" x14ac:dyDescent="0.2">
      <c r="F102"/>
    </row>
    <row r="103" spans="6:22" x14ac:dyDescent="0.2">
      <c r="F103"/>
      <c r="V103" s="109"/>
    </row>
    <row r="104" spans="6:22" x14ac:dyDescent="0.2">
      <c r="F104"/>
    </row>
    <row r="105" spans="6:22" x14ac:dyDescent="0.2">
      <c r="F105"/>
    </row>
    <row r="106" spans="6:22" x14ac:dyDescent="0.2">
      <c r="F106"/>
      <c r="V106" s="109"/>
    </row>
    <row r="107" spans="6:22" x14ac:dyDescent="0.2">
      <c r="F107"/>
    </row>
    <row r="108" spans="6:22" x14ac:dyDescent="0.2">
      <c r="F108"/>
    </row>
    <row r="109" spans="6:22" x14ac:dyDescent="0.2">
      <c r="F109"/>
      <c r="V109" s="109"/>
    </row>
    <row r="110" spans="6:22" x14ac:dyDescent="0.2">
      <c r="F110"/>
    </row>
    <row r="111" spans="6:22" x14ac:dyDescent="0.2">
      <c r="F111"/>
    </row>
    <row r="112" spans="6:22" x14ac:dyDescent="0.2">
      <c r="F112"/>
      <c r="V112" s="109"/>
    </row>
    <row r="113" spans="6:22" x14ac:dyDescent="0.2">
      <c r="F113"/>
    </row>
    <row r="114" spans="6:22" x14ac:dyDescent="0.2">
      <c r="V114" s="108"/>
    </row>
    <row r="115" spans="6:22" x14ac:dyDescent="0.2">
      <c r="V115" s="109"/>
    </row>
    <row r="117" spans="6:22" x14ac:dyDescent="0.2">
      <c r="V117" s="108"/>
    </row>
    <row r="118" spans="6:22" x14ac:dyDescent="0.2">
      <c r="V118" s="109"/>
    </row>
    <row r="120" spans="6:22" x14ac:dyDescent="0.2">
      <c r="V120" s="108"/>
    </row>
    <row r="121" spans="6:22" x14ac:dyDescent="0.2">
      <c r="V121" s="109"/>
    </row>
    <row r="123" spans="6:22" x14ac:dyDescent="0.2">
      <c r="V123" s="108"/>
    </row>
    <row r="124" spans="6:22" x14ac:dyDescent="0.2">
      <c r="V124" s="109"/>
    </row>
  </sheetData>
  <mergeCells count="4">
    <mergeCell ref="B1:H1"/>
    <mergeCell ref="C2:G2"/>
    <mergeCell ref="G31:J31"/>
    <mergeCell ref="I1:O1"/>
  </mergeCells>
  <phoneticPr fontId="2" type="noConversion"/>
  <pageMargins left="0.78740157499999996" right="0.78740157499999996" top="0.984251969" bottom="0.984251969" header="0.4921259845" footer="0.4921259845"/>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1">
    <pageSetUpPr fitToPage="1"/>
  </sheetPr>
  <dimension ref="B1:AN42"/>
  <sheetViews>
    <sheetView tabSelected="1" topLeftCell="A3" zoomScale="115" zoomScaleNormal="115" zoomScaleSheetLayoutView="115" zoomScalePageLayoutView="55" workbookViewId="0">
      <selection activeCell="G26" sqref="G26:N26"/>
    </sheetView>
  </sheetViews>
  <sheetFormatPr baseColWidth="10" defaultRowHeight="12.75" x14ac:dyDescent="0.2"/>
  <cols>
    <col min="1" max="1" width="1" style="65" customWidth="1"/>
    <col min="2" max="5" width="4.5703125" style="65" customWidth="1"/>
    <col min="6" max="6" width="8.85546875" style="65" customWidth="1"/>
    <col min="7" max="7" width="4.5703125" style="65" customWidth="1"/>
    <col min="8" max="8" width="5" style="65" customWidth="1"/>
    <col min="9" max="9" width="0.42578125" style="65" customWidth="1"/>
    <col min="10" max="10" width="5" style="65" customWidth="1"/>
    <col min="11" max="11" width="0.42578125" style="65" customWidth="1"/>
    <col min="12" max="12" width="6.5703125" style="65" bestFit="1" customWidth="1"/>
    <col min="13" max="13" width="0.42578125" style="65" customWidth="1"/>
    <col min="14" max="14" width="3.7109375" style="65" customWidth="1"/>
    <col min="15" max="15" width="1.28515625" style="65" customWidth="1"/>
    <col min="16" max="16" width="1.7109375" style="65" customWidth="1"/>
    <col min="17" max="17" width="1.5703125" style="65" customWidth="1"/>
    <col min="18" max="18" width="11.42578125" style="79"/>
    <col min="19" max="19" width="1.7109375" style="79" customWidth="1"/>
    <col min="20" max="20" width="2.28515625" style="79" customWidth="1"/>
    <col min="21" max="21" width="4.28515625" style="79" customWidth="1"/>
    <col min="22" max="22" width="7.7109375" style="79" customWidth="1"/>
    <col min="23" max="23" width="10.85546875" style="79" customWidth="1"/>
    <col min="24" max="24" width="2.5703125" style="79" customWidth="1"/>
    <col min="25" max="26" width="7.7109375" style="79" customWidth="1"/>
    <col min="27" max="27" width="1.85546875" style="79" customWidth="1"/>
    <col min="28" max="28" width="1.5703125" style="79" customWidth="1"/>
    <col min="29" max="29" width="2.7109375" style="79" customWidth="1"/>
    <col min="30" max="31" width="15.7109375" style="79" customWidth="1"/>
    <col min="32" max="32" width="5.42578125" style="79" customWidth="1"/>
    <col min="33" max="33" width="1.85546875" style="79" customWidth="1"/>
    <col min="34" max="34" width="5.28515625" style="79" customWidth="1"/>
    <col min="35" max="35" width="1.85546875" style="79" customWidth="1"/>
    <col min="36" max="36" width="6.85546875" style="79" customWidth="1"/>
    <col min="37" max="37" width="1.42578125" style="65" customWidth="1"/>
    <col min="38" max="38" width="1.5703125" style="65" customWidth="1"/>
    <col min="39" max="16384" width="11.42578125" style="65"/>
  </cols>
  <sheetData>
    <row r="1" spans="2:40" ht="6" customHeight="1" x14ac:dyDescent="0.2"/>
    <row r="2" spans="2:40" ht="4.5" customHeight="1" x14ac:dyDescent="0.2"/>
    <row r="3" spans="2:40" ht="0.75" customHeight="1" x14ac:dyDescent="0.2"/>
    <row r="4" spans="2:40" x14ac:dyDescent="0.2">
      <c r="B4"/>
      <c r="Q4" s="67"/>
      <c r="R4" s="69"/>
      <c r="S4" s="69"/>
      <c r="T4" s="69"/>
      <c r="U4" s="69"/>
      <c r="V4" s="69"/>
      <c r="W4" s="69"/>
      <c r="X4" s="69"/>
      <c r="Y4" s="69"/>
      <c r="Z4" s="69"/>
      <c r="AA4" s="69"/>
      <c r="AC4" s="80"/>
      <c r="AD4" s="80"/>
      <c r="AE4" s="80"/>
      <c r="AF4" s="80"/>
      <c r="AG4" s="80"/>
      <c r="AH4" s="80"/>
      <c r="AI4" s="80"/>
      <c r="AJ4" s="80"/>
      <c r="AK4" s="68"/>
    </row>
    <row r="5" spans="2:40" ht="15.75" x14ac:dyDescent="0.2">
      <c r="Q5" s="67"/>
      <c r="R5" s="81" t="s">
        <v>72</v>
      </c>
      <c r="S5" s="69"/>
      <c r="T5" s="69"/>
      <c r="U5" s="69"/>
      <c r="V5" s="69"/>
      <c r="W5" s="69"/>
      <c r="X5" s="69"/>
      <c r="Y5" s="69"/>
      <c r="Z5" s="69"/>
      <c r="AA5" s="69"/>
      <c r="AC5" s="80"/>
      <c r="AD5" s="82" t="s">
        <v>73</v>
      </c>
      <c r="AE5" s="80"/>
      <c r="AF5" s="80"/>
      <c r="AG5" s="80"/>
      <c r="AH5" s="80"/>
      <c r="AI5" s="80"/>
      <c r="AJ5" s="80"/>
      <c r="AK5" s="68"/>
    </row>
    <row r="6" spans="2:40" ht="27" customHeight="1" x14ac:dyDescent="0.2">
      <c r="Q6" s="67"/>
      <c r="R6" s="69"/>
      <c r="S6" s="69"/>
      <c r="T6" s="69"/>
      <c r="U6" s="69"/>
      <c r="V6" s="132" t="s">
        <v>66</v>
      </c>
      <c r="W6" s="132"/>
      <c r="X6" s="69"/>
      <c r="Y6" s="132" t="s">
        <v>49</v>
      </c>
      <c r="Z6" s="132"/>
      <c r="AA6" s="69"/>
      <c r="AC6" s="80"/>
      <c r="AD6" s="80"/>
      <c r="AE6" s="80"/>
      <c r="AF6" s="80"/>
      <c r="AG6" s="80"/>
      <c r="AH6" s="80"/>
      <c r="AI6" s="80"/>
      <c r="AJ6" s="80"/>
      <c r="AK6" s="68"/>
    </row>
    <row r="7" spans="2:40" ht="12" customHeight="1" x14ac:dyDescent="0.2">
      <c r="Q7" s="67"/>
      <c r="R7" s="121" t="s">
        <v>48</v>
      </c>
      <c r="S7" s="121"/>
      <c r="T7" s="121"/>
      <c r="U7" s="69"/>
      <c r="V7" s="132"/>
      <c r="W7" s="132"/>
      <c r="X7" s="69"/>
      <c r="Y7" s="132"/>
      <c r="Z7" s="132"/>
      <c r="AA7" s="83"/>
      <c r="AB7" s="84"/>
      <c r="AC7" s="76"/>
      <c r="AD7" s="80" t="str">
        <f>"Année "&amp;Feuil1!C8</f>
        <v>Année 2020</v>
      </c>
      <c r="AE7" s="80"/>
      <c r="AF7" s="125">
        <f ca="1">Feuil1!F8</f>
        <v>0</v>
      </c>
      <c r="AG7" s="125"/>
      <c r="AH7" s="125"/>
      <c r="AI7" s="125"/>
      <c r="AJ7" s="125"/>
      <c r="AK7" s="68"/>
    </row>
    <row r="8" spans="2:40" ht="4.5" customHeight="1" x14ac:dyDescent="0.2">
      <c r="C8" s="116"/>
      <c r="D8" s="116"/>
      <c r="E8" s="116"/>
      <c r="F8" s="116"/>
      <c r="G8" s="116"/>
      <c r="H8" s="116"/>
      <c r="I8" s="116"/>
      <c r="J8" s="116"/>
      <c r="Q8" s="67"/>
      <c r="R8" s="69"/>
      <c r="S8" s="69"/>
      <c r="T8" s="69"/>
      <c r="U8" s="69"/>
      <c r="V8" s="69"/>
      <c r="W8" s="69"/>
      <c r="X8" s="69"/>
      <c r="Y8" s="69"/>
      <c r="Z8" s="69"/>
      <c r="AA8" s="69"/>
      <c r="AC8" s="80"/>
      <c r="AD8" s="80"/>
      <c r="AE8" s="80"/>
      <c r="AF8" s="85"/>
      <c r="AG8" s="85"/>
      <c r="AH8" s="85"/>
      <c r="AI8" s="85"/>
      <c r="AJ8" s="85"/>
      <c r="AK8" s="68"/>
    </row>
    <row r="9" spans="2:40" ht="15.75" customHeight="1" x14ac:dyDescent="0.2">
      <c r="C9" s="116"/>
      <c r="D9" s="116"/>
      <c r="E9" s="116"/>
      <c r="F9" s="116"/>
      <c r="G9" s="116"/>
      <c r="H9" s="116"/>
      <c r="I9" s="116"/>
      <c r="J9" s="116"/>
      <c r="Q9" s="67"/>
      <c r="R9" s="94">
        <f>Feuil1!C8</f>
        <v>2020</v>
      </c>
      <c r="S9" s="69"/>
      <c r="T9" s="69"/>
      <c r="U9" s="69"/>
      <c r="V9" s="128">
        <v>0</v>
      </c>
      <c r="W9" s="129"/>
      <c r="X9" s="69"/>
      <c r="Y9" s="128">
        <v>0</v>
      </c>
      <c r="Z9" s="129"/>
      <c r="AA9" s="86"/>
      <c r="AC9" s="80"/>
      <c r="AD9" s="80" t="str">
        <f>"Année "&amp;Feuil1!C9</f>
        <v>Année 2019</v>
      </c>
      <c r="AE9" s="80"/>
      <c r="AF9" s="125">
        <f ca="1">Feuil1!F9</f>
        <v>0</v>
      </c>
      <c r="AG9" s="125"/>
      <c r="AH9" s="125"/>
      <c r="AI9" s="125"/>
      <c r="AJ9" s="125"/>
      <c r="AK9" s="68"/>
      <c r="AN9" s="97"/>
    </row>
    <row r="10" spans="2:40" ht="4.5" customHeight="1" x14ac:dyDescent="0.2">
      <c r="Q10" s="67"/>
      <c r="R10" s="94"/>
      <c r="S10" s="69"/>
      <c r="T10" s="69"/>
      <c r="U10" s="69"/>
      <c r="V10" s="69"/>
      <c r="W10" s="69"/>
      <c r="X10" s="69"/>
      <c r="Y10" s="69"/>
      <c r="Z10" s="69"/>
      <c r="AA10" s="69"/>
      <c r="AC10" s="80"/>
      <c r="AD10" s="80"/>
      <c r="AE10" s="80"/>
      <c r="AF10" s="85"/>
      <c r="AG10" s="85"/>
      <c r="AH10" s="85"/>
      <c r="AI10" s="85"/>
      <c r="AJ10" s="85"/>
      <c r="AK10" s="68"/>
    </row>
    <row r="11" spans="2:40" ht="12.75" customHeight="1" x14ac:dyDescent="0.2">
      <c r="C11" s="117"/>
      <c r="D11" s="117"/>
      <c r="E11" s="117"/>
      <c r="F11" s="117"/>
      <c r="G11" s="117"/>
      <c r="H11" s="117"/>
      <c r="I11" s="117"/>
      <c r="J11" s="117"/>
      <c r="Q11" s="67"/>
      <c r="R11" s="94">
        <f>Feuil1!C9</f>
        <v>2019</v>
      </c>
      <c r="S11" s="69"/>
      <c r="T11" s="69"/>
      <c r="U11" s="69"/>
      <c r="V11" s="128">
        <v>0</v>
      </c>
      <c r="W11" s="129"/>
      <c r="X11" s="69"/>
      <c r="Y11" s="128">
        <v>0</v>
      </c>
      <c r="Z11" s="129"/>
      <c r="AA11" s="69"/>
      <c r="AC11" s="80"/>
      <c r="AD11" s="80" t="str">
        <f>"Année "&amp;Feuil1!C10</f>
        <v>Année 2018</v>
      </c>
      <c r="AE11" s="80"/>
      <c r="AF11" s="125">
        <f ca="1">Feuil1!F10</f>
        <v>0</v>
      </c>
      <c r="AG11" s="125"/>
      <c r="AH11" s="125"/>
      <c r="AI11" s="125"/>
      <c r="AJ11" s="125"/>
      <c r="AK11" s="68"/>
      <c r="AN11" s="96"/>
    </row>
    <row r="12" spans="2:40" ht="4.5" customHeight="1" x14ac:dyDescent="0.2">
      <c r="C12" s="117"/>
      <c r="D12" s="117"/>
      <c r="E12" s="117"/>
      <c r="F12" s="117"/>
      <c r="G12" s="117"/>
      <c r="H12" s="117"/>
      <c r="I12" s="117"/>
      <c r="J12" s="117"/>
      <c r="Q12" s="67"/>
      <c r="R12" s="94"/>
      <c r="S12" s="69"/>
      <c r="T12" s="69"/>
      <c r="U12" s="69"/>
      <c r="V12" s="69"/>
      <c r="W12" s="69"/>
      <c r="X12" s="69"/>
      <c r="Y12" s="69"/>
      <c r="Z12" s="69"/>
      <c r="AA12" s="69"/>
      <c r="AC12" s="80"/>
      <c r="AD12" s="80"/>
      <c r="AE12" s="80"/>
      <c r="AF12" s="85"/>
      <c r="AG12" s="85"/>
      <c r="AH12" s="85"/>
      <c r="AI12" s="85"/>
      <c r="AJ12" s="85"/>
      <c r="AK12" s="68"/>
    </row>
    <row r="13" spans="2:40" ht="15.75" customHeight="1" x14ac:dyDescent="0.2">
      <c r="C13" s="117"/>
      <c r="D13" s="117"/>
      <c r="E13" s="117"/>
      <c r="F13" s="117"/>
      <c r="G13" s="117"/>
      <c r="H13" s="117"/>
      <c r="I13" s="117"/>
      <c r="J13" s="117"/>
      <c r="Q13" s="67"/>
      <c r="R13" s="94">
        <f>Feuil1!C10</f>
        <v>2018</v>
      </c>
      <c r="S13" s="69"/>
      <c r="T13" s="69"/>
      <c r="U13" s="69"/>
      <c r="V13" s="128">
        <v>0</v>
      </c>
      <c r="W13" s="129"/>
      <c r="X13" s="69"/>
      <c r="Y13" s="128">
        <v>0</v>
      </c>
      <c r="Z13" s="129"/>
      <c r="AA13" s="69"/>
      <c r="AC13" s="80"/>
      <c r="AD13" s="80" t="str">
        <f>"Année "&amp;Feuil1!C11</f>
        <v>Année 2017</v>
      </c>
      <c r="AE13" s="80"/>
      <c r="AF13" s="125">
        <f ca="1">Feuil1!F11</f>
        <v>0</v>
      </c>
      <c r="AG13" s="125"/>
      <c r="AH13" s="125"/>
      <c r="AI13" s="125"/>
      <c r="AJ13" s="125"/>
      <c r="AK13" s="68"/>
    </row>
    <row r="14" spans="2:40" ht="3.75" customHeight="1" x14ac:dyDescent="0.2">
      <c r="Q14" s="67"/>
      <c r="R14" s="94"/>
      <c r="S14" s="69"/>
      <c r="T14" s="69"/>
      <c r="U14" s="69"/>
      <c r="V14" s="69"/>
      <c r="W14" s="69"/>
      <c r="X14" s="69"/>
      <c r="Y14" s="69"/>
      <c r="Z14" s="69"/>
      <c r="AA14" s="69"/>
      <c r="AC14" s="80"/>
      <c r="AD14" s="80"/>
      <c r="AE14" s="80"/>
      <c r="AF14" s="85"/>
      <c r="AG14" s="85"/>
      <c r="AH14" s="85"/>
      <c r="AI14" s="85"/>
      <c r="AJ14" s="85"/>
      <c r="AK14" s="68"/>
    </row>
    <row r="15" spans="2:40" ht="15.75" customHeight="1" x14ac:dyDescent="0.2">
      <c r="C15" s="116" t="s">
        <v>61</v>
      </c>
      <c r="D15" s="116"/>
      <c r="E15" s="116"/>
      <c r="F15" s="116"/>
      <c r="G15" s="116"/>
      <c r="H15" s="116"/>
      <c r="I15" s="116"/>
      <c r="J15" s="116"/>
      <c r="Q15" s="67"/>
      <c r="R15" s="94">
        <f>Feuil1!C11</f>
        <v>2017</v>
      </c>
      <c r="S15" s="69"/>
      <c r="T15" s="69"/>
      <c r="U15" s="69"/>
      <c r="V15" s="128">
        <v>0</v>
      </c>
      <c r="W15" s="129"/>
      <c r="X15" s="69"/>
      <c r="Y15" s="128">
        <v>0</v>
      </c>
      <c r="Z15" s="129"/>
      <c r="AA15" s="69"/>
      <c r="AC15" s="80"/>
      <c r="AD15" s="80" t="str">
        <f>"Année "&amp;Feuil1!C12</f>
        <v>Année 2016</v>
      </c>
      <c r="AE15" s="80"/>
      <c r="AF15" s="125">
        <f ca="1">Feuil1!F12</f>
        <v>0</v>
      </c>
      <c r="AG15" s="125"/>
      <c r="AH15" s="125"/>
      <c r="AI15" s="125"/>
      <c r="AJ15" s="125"/>
      <c r="AK15" s="68"/>
      <c r="AN15" s="96"/>
    </row>
    <row r="16" spans="2:40" ht="4.5" customHeight="1" x14ac:dyDescent="0.2">
      <c r="C16" s="116"/>
      <c r="D16" s="116"/>
      <c r="E16" s="116"/>
      <c r="F16" s="116"/>
      <c r="G16" s="116"/>
      <c r="H16" s="116"/>
      <c r="I16" s="116"/>
      <c r="J16" s="116"/>
      <c r="Q16" s="67"/>
      <c r="R16" s="94"/>
      <c r="S16" s="69"/>
      <c r="T16" s="69"/>
      <c r="U16" s="69"/>
      <c r="V16" s="69"/>
      <c r="W16" s="69"/>
      <c r="X16" s="69"/>
      <c r="Y16" s="69"/>
      <c r="Z16" s="69"/>
      <c r="AA16" s="69"/>
      <c r="AC16" s="80"/>
      <c r="AD16" s="80"/>
      <c r="AE16" s="80"/>
      <c r="AF16" s="85"/>
      <c r="AG16" s="85"/>
      <c r="AH16" s="85"/>
      <c r="AI16" s="85"/>
      <c r="AJ16" s="85"/>
      <c r="AK16" s="68"/>
    </row>
    <row r="17" spans="2:40" ht="15.75" customHeight="1" x14ac:dyDescent="0.2">
      <c r="C17" s="104"/>
      <c r="Q17" s="67"/>
      <c r="R17" s="94">
        <f>Feuil1!C12</f>
        <v>2016</v>
      </c>
      <c r="S17" s="69"/>
      <c r="T17" s="69"/>
      <c r="U17" s="69"/>
      <c r="V17" s="128">
        <v>0</v>
      </c>
      <c r="W17" s="129"/>
      <c r="X17" s="69"/>
      <c r="Y17" s="128">
        <v>0</v>
      </c>
      <c r="Z17" s="129"/>
      <c r="AA17" s="69"/>
      <c r="AC17" s="80"/>
      <c r="AD17" s="87"/>
      <c r="AE17" s="87"/>
      <c r="AF17" s="88"/>
      <c r="AG17" s="88"/>
      <c r="AH17" s="88"/>
      <c r="AI17" s="88"/>
      <c r="AJ17" s="88"/>
      <c r="AK17" s="68"/>
      <c r="AN17" s="96"/>
    </row>
    <row r="18" spans="2:40" ht="5.25" customHeight="1" x14ac:dyDescent="0.2">
      <c r="C18" s="117"/>
      <c r="D18" s="117"/>
      <c r="E18" s="117"/>
      <c r="F18" s="117"/>
      <c r="G18" s="117"/>
      <c r="H18" s="117"/>
      <c r="I18" s="117"/>
      <c r="J18" s="117"/>
      <c r="Q18" s="67"/>
      <c r="R18" s="95"/>
      <c r="S18" s="69"/>
      <c r="T18" s="69"/>
      <c r="U18" s="69"/>
      <c r="V18" s="69"/>
      <c r="W18" s="69"/>
      <c r="X18" s="69"/>
      <c r="Y18" s="69"/>
      <c r="Z18" s="69"/>
      <c r="AA18" s="69"/>
      <c r="AC18" s="80"/>
      <c r="AD18" s="80"/>
      <c r="AE18" s="80"/>
      <c r="AF18" s="85"/>
      <c r="AG18" s="85"/>
      <c r="AH18" s="85"/>
      <c r="AI18" s="85"/>
      <c r="AJ18" s="85"/>
      <c r="AK18" s="68"/>
    </row>
    <row r="19" spans="2:40" x14ac:dyDescent="0.2">
      <c r="C19" s="117"/>
      <c r="D19" s="117"/>
      <c r="E19" s="117"/>
      <c r="F19" s="117"/>
      <c r="G19" s="117"/>
      <c r="H19" s="117"/>
      <c r="I19" s="117"/>
      <c r="J19" s="117"/>
      <c r="Q19" s="67"/>
      <c r="R19" s="69"/>
      <c r="S19" s="69"/>
      <c r="T19" s="69"/>
      <c r="U19" s="69"/>
      <c r="V19" s="136" t="s">
        <v>50</v>
      </c>
      <c r="W19" s="136"/>
      <c r="X19" s="69"/>
      <c r="Y19" s="130">
        <f ca="1">Feuil1!F13</f>
        <v>0</v>
      </c>
      <c r="Z19" s="131"/>
      <c r="AA19" s="69"/>
      <c r="AC19" s="80"/>
      <c r="AD19" s="80"/>
      <c r="AE19" s="80"/>
      <c r="AF19" s="85"/>
      <c r="AG19" s="85"/>
      <c r="AH19" s="85"/>
      <c r="AI19" s="85"/>
      <c r="AJ19" s="85"/>
      <c r="AK19" s="68"/>
    </row>
    <row r="20" spans="2:40" ht="12" customHeight="1" x14ac:dyDescent="0.2">
      <c r="C20" s="117"/>
      <c r="D20" s="117"/>
      <c r="E20" s="117"/>
      <c r="F20" s="117"/>
      <c r="G20" s="117"/>
      <c r="H20" s="117"/>
      <c r="I20" s="117"/>
      <c r="J20" s="117"/>
      <c r="Q20" s="67"/>
      <c r="R20" s="69"/>
      <c r="S20" s="69"/>
      <c r="T20" s="69"/>
      <c r="U20" s="69"/>
      <c r="V20" s="69"/>
      <c r="W20" s="69"/>
      <c r="X20" s="69"/>
      <c r="Y20" s="69"/>
      <c r="Z20" s="69"/>
      <c r="AA20" s="69"/>
      <c r="AC20" s="80"/>
      <c r="AD20" s="80" t="s">
        <v>10</v>
      </c>
      <c r="AE20" s="80"/>
      <c r="AF20" s="125">
        <f ca="1">Feuil1!D16</f>
        <v>0</v>
      </c>
      <c r="AG20" s="125"/>
      <c r="AH20" s="125"/>
      <c r="AI20" s="125"/>
      <c r="AJ20" s="125"/>
      <c r="AK20" s="68"/>
    </row>
    <row r="21" spans="2:40" ht="15.75" x14ac:dyDescent="0.25">
      <c r="B21" s="70" t="s">
        <v>74</v>
      </c>
      <c r="C21" s="66"/>
      <c r="D21" s="66"/>
      <c r="E21" s="66"/>
      <c r="F21" s="66"/>
      <c r="G21" s="66"/>
      <c r="H21" s="66"/>
      <c r="I21" s="66"/>
      <c r="J21" s="66"/>
      <c r="K21" s="66"/>
      <c r="L21" s="66"/>
      <c r="M21" s="66"/>
      <c r="N21" s="66"/>
      <c r="O21" s="66"/>
      <c r="Q21" s="67"/>
      <c r="R21" s="69"/>
      <c r="S21" s="69"/>
      <c r="T21" s="69"/>
      <c r="U21" s="69"/>
      <c r="V21" s="93" t="s">
        <v>75</v>
      </c>
      <c r="W21" s="89"/>
      <c r="X21" s="69"/>
      <c r="Y21" s="69"/>
      <c r="Z21" s="91">
        <f ca="1">Feuil1!D14</f>
        <v>0</v>
      </c>
      <c r="AA21" s="69"/>
      <c r="AC21" s="80"/>
      <c r="AD21" s="80"/>
      <c r="AE21" s="80"/>
      <c r="AF21" s="85"/>
      <c r="AG21" s="85"/>
      <c r="AH21" s="85"/>
      <c r="AI21" s="85"/>
      <c r="AJ21" s="85"/>
      <c r="AK21" s="68"/>
      <c r="AN21" s="106"/>
    </row>
    <row r="22" spans="2:40" ht="15.75" customHeight="1" x14ac:dyDescent="0.2">
      <c r="B22" s="66"/>
      <c r="C22" s="66"/>
      <c r="D22" s="66"/>
      <c r="E22" s="66"/>
      <c r="F22" s="66"/>
      <c r="G22" s="66"/>
      <c r="H22" s="66"/>
      <c r="I22" s="66"/>
      <c r="J22" s="66"/>
      <c r="K22" s="66"/>
      <c r="L22" s="66"/>
      <c r="M22" s="66"/>
      <c r="N22" s="66"/>
      <c r="O22" s="66"/>
      <c r="Q22" s="67"/>
      <c r="R22" s="90"/>
      <c r="S22" s="90"/>
      <c r="T22" s="90"/>
      <c r="U22" s="90"/>
      <c r="V22" s="90"/>
      <c r="W22" s="90"/>
      <c r="X22" s="90"/>
      <c r="Y22" s="90"/>
      <c r="Z22" s="90"/>
      <c r="AA22" s="69"/>
      <c r="AC22" s="80"/>
      <c r="AD22" s="100" t="s">
        <v>63</v>
      </c>
      <c r="AE22" s="80"/>
      <c r="AF22" s="125">
        <f>Feuil1!E17</f>
        <v>0</v>
      </c>
      <c r="AG22" s="125"/>
      <c r="AH22" s="125"/>
      <c r="AI22" s="125"/>
      <c r="AJ22" s="125"/>
      <c r="AK22" s="68"/>
    </row>
    <row r="23" spans="2:40" ht="4.5" customHeight="1" x14ac:dyDescent="0.2">
      <c r="B23" s="66"/>
      <c r="C23" s="66"/>
      <c r="D23" s="66"/>
      <c r="E23" s="66"/>
      <c r="F23" s="66"/>
      <c r="G23" s="66"/>
      <c r="H23" s="66"/>
      <c r="I23" s="66"/>
      <c r="J23" s="66"/>
      <c r="K23" s="66"/>
      <c r="L23" s="66"/>
      <c r="M23" s="66"/>
      <c r="N23" s="66"/>
      <c r="O23" s="66"/>
      <c r="Q23" s="67"/>
      <c r="R23" s="69"/>
      <c r="S23" s="69"/>
      <c r="T23" s="69"/>
      <c r="U23" s="69"/>
      <c r="V23" s="69"/>
      <c r="W23" s="69"/>
      <c r="X23" s="69"/>
      <c r="Y23" s="69"/>
      <c r="Z23" s="69"/>
      <c r="AA23" s="69"/>
      <c r="AC23" s="80"/>
      <c r="AD23" s="80"/>
      <c r="AE23" s="80"/>
      <c r="AF23" s="85"/>
      <c r="AG23" s="85"/>
      <c r="AH23" s="85"/>
      <c r="AI23" s="85"/>
      <c r="AJ23" s="85"/>
      <c r="AK23" s="68"/>
    </row>
    <row r="24" spans="2:40" ht="15.75" customHeight="1" x14ac:dyDescent="0.2">
      <c r="B24" s="71" t="s">
        <v>59</v>
      </c>
      <c r="C24" s="66"/>
      <c r="D24" s="66"/>
      <c r="E24" s="66"/>
      <c r="F24" s="66"/>
      <c r="G24" s="105" t="s">
        <v>45</v>
      </c>
      <c r="H24" s="66"/>
      <c r="I24" s="66"/>
      <c r="J24" s="66"/>
      <c r="K24" s="66"/>
      <c r="L24" s="66"/>
      <c r="M24" s="66"/>
      <c r="N24" s="66"/>
      <c r="O24" s="66"/>
      <c r="Q24" s="67"/>
      <c r="R24" s="101" t="s">
        <v>51</v>
      </c>
      <c r="S24" s="69"/>
      <c r="T24" s="69"/>
      <c r="U24" s="69"/>
      <c r="V24" s="93"/>
      <c r="W24" s="69"/>
      <c r="X24" s="69"/>
      <c r="Y24" s="69"/>
      <c r="Z24" s="69"/>
      <c r="AA24" s="69"/>
      <c r="AC24" s="80"/>
      <c r="AD24" s="100" t="s">
        <v>64</v>
      </c>
      <c r="AE24" s="80"/>
      <c r="AF24" s="125">
        <f>Feuil1!E18</f>
        <v>0</v>
      </c>
      <c r="AG24" s="125"/>
      <c r="AH24" s="125"/>
      <c r="AI24" s="125"/>
      <c r="AJ24" s="125"/>
      <c r="AK24" s="68"/>
    </row>
    <row r="25" spans="2:40" ht="3.75" customHeight="1" x14ac:dyDescent="0.2">
      <c r="B25" s="66"/>
      <c r="C25" s="66"/>
      <c r="D25" s="66"/>
      <c r="E25" s="66"/>
      <c r="F25" s="66"/>
      <c r="G25" s="66"/>
      <c r="H25" s="66"/>
      <c r="I25" s="66"/>
      <c r="J25" s="66"/>
      <c r="K25" s="66"/>
      <c r="L25" s="66"/>
      <c r="M25" s="66"/>
      <c r="N25" s="66"/>
      <c r="O25" s="66"/>
      <c r="Q25" s="67"/>
      <c r="R25" s="69"/>
      <c r="S25" s="69"/>
      <c r="T25" s="69"/>
      <c r="U25" s="69"/>
      <c r="V25" s="69"/>
      <c r="W25" s="69"/>
      <c r="X25" s="69"/>
      <c r="Y25" s="69"/>
      <c r="Z25" s="69"/>
      <c r="AA25" s="69"/>
      <c r="AC25" s="80"/>
      <c r="AD25" s="80"/>
      <c r="AE25" s="80"/>
      <c r="AF25" s="85"/>
      <c r="AG25" s="85"/>
      <c r="AH25" s="85"/>
      <c r="AI25" s="85"/>
      <c r="AJ25" s="85"/>
      <c r="AK25" s="68"/>
    </row>
    <row r="26" spans="2:40" ht="15.75" customHeight="1" x14ac:dyDescent="0.2">
      <c r="B26" s="66" t="s">
        <v>46</v>
      </c>
      <c r="C26" s="66"/>
      <c r="D26" s="66"/>
      <c r="E26" s="66"/>
      <c r="F26" s="66"/>
      <c r="G26" s="118"/>
      <c r="H26" s="119"/>
      <c r="I26" s="119"/>
      <c r="J26" s="119"/>
      <c r="K26" s="119"/>
      <c r="L26" s="119"/>
      <c r="M26" s="119"/>
      <c r="N26" s="120"/>
      <c r="O26" s="66"/>
      <c r="Q26" s="67"/>
      <c r="R26" s="69" t="s">
        <v>67</v>
      </c>
      <c r="S26" s="69"/>
      <c r="T26" s="69"/>
      <c r="U26" s="69"/>
      <c r="V26" s="93"/>
      <c r="W26" s="69"/>
      <c r="X26" s="69"/>
      <c r="Y26" s="128">
        <v>0</v>
      </c>
      <c r="Z26" s="129"/>
      <c r="AA26" s="69"/>
      <c r="AC26" s="80"/>
      <c r="AD26" s="100" t="s">
        <v>62</v>
      </c>
      <c r="AE26" s="80"/>
      <c r="AF26" s="124">
        <f>Feuil1!E19</f>
        <v>0</v>
      </c>
      <c r="AG26" s="124"/>
      <c r="AH26" s="124"/>
      <c r="AI26" s="124"/>
      <c r="AJ26" s="124"/>
      <c r="AK26" s="68"/>
    </row>
    <row r="27" spans="2:40" ht="6" customHeight="1" x14ac:dyDescent="0.2">
      <c r="B27" s="66"/>
      <c r="C27" s="66"/>
      <c r="D27" s="66"/>
      <c r="E27" s="66"/>
      <c r="F27" s="66"/>
      <c r="G27" s="66"/>
      <c r="H27" s="66"/>
      <c r="I27" s="66"/>
      <c r="J27" s="66"/>
      <c r="K27" s="66"/>
      <c r="L27" s="66"/>
      <c r="M27" s="66"/>
      <c r="N27" s="66"/>
      <c r="O27" s="66"/>
      <c r="Q27" s="67"/>
      <c r="R27" s="69"/>
      <c r="S27" s="69"/>
      <c r="T27" s="69"/>
      <c r="U27" s="69"/>
      <c r="V27" s="69"/>
      <c r="W27" s="69"/>
      <c r="X27" s="69"/>
      <c r="Y27" s="69"/>
      <c r="Z27" s="69"/>
      <c r="AA27" s="69"/>
      <c r="AC27" s="80"/>
      <c r="AD27" s="80"/>
      <c r="AE27" s="80"/>
      <c r="AF27" s="85"/>
      <c r="AG27" s="85"/>
      <c r="AH27" s="85"/>
      <c r="AI27" s="85"/>
      <c r="AJ27" s="85"/>
      <c r="AK27" s="68"/>
    </row>
    <row r="28" spans="2:40" ht="15.75" customHeight="1" x14ac:dyDescent="0.2">
      <c r="B28" s="66" t="s">
        <v>47</v>
      </c>
      <c r="C28" s="66"/>
      <c r="D28" s="66"/>
      <c r="E28" s="66"/>
      <c r="F28" s="66"/>
      <c r="G28" s="118"/>
      <c r="H28" s="119"/>
      <c r="I28" s="119"/>
      <c r="J28" s="119"/>
      <c r="K28" s="119"/>
      <c r="L28" s="119"/>
      <c r="M28" s="119"/>
      <c r="N28" s="120"/>
      <c r="O28" s="66"/>
      <c r="Q28" s="67"/>
      <c r="R28" s="69" t="s">
        <v>68</v>
      </c>
      <c r="S28" s="69"/>
      <c r="T28" s="69"/>
      <c r="U28" s="69"/>
      <c r="V28" s="69"/>
      <c r="W28" s="69"/>
      <c r="X28" s="69"/>
      <c r="Y28" s="128">
        <v>0</v>
      </c>
      <c r="Z28" s="129"/>
      <c r="AA28" s="69"/>
      <c r="AC28" s="80"/>
      <c r="AD28" s="100" t="s">
        <v>65</v>
      </c>
      <c r="AE28" s="80"/>
      <c r="AF28" s="125">
        <f>Feuil1!E20</f>
        <v>0</v>
      </c>
      <c r="AG28" s="125"/>
      <c r="AH28" s="125"/>
      <c r="AI28" s="125"/>
      <c r="AJ28" s="125"/>
      <c r="AK28" s="68"/>
    </row>
    <row r="29" spans="2:40" ht="4.5" customHeight="1" x14ac:dyDescent="0.2">
      <c r="B29" s="66"/>
      <c r="C29" s="66"/>
      <c r="D29" s="66"/>
      <c r="E29" s="66"/>
      <c r="F29" s="66"/>
      <c r="G29" s="66"/>
      <c r="H29" s="66"/>
      <c r="I29" s="66"/>
      <c r="J29" s="66"/>
      <c r="K29" s="66"/>
      <c r="L29" s="66"/>
      <c r="M29" s="66"/>
      <c r="N29" s="66"/>
      <c r="O29" s="66"/>
      <c r="Q29" s="67"/>
      <c r="R29" s="69"/>
      <c r="S29" s="69"/>
      <c r="T29" s="69"/>
      <c r="U29" s="69"/>
      <c r="V29" s="69"/>
      <c r="W29" s="69"/>
      <c r="X29" s="69"/>
      <c r="Y29" s="69"/>
      <c r="Z29" s="89"/>
      <c r="AA29" s="69"/>
      <c r="AC29" s="80"/>
      <c r="AD29" s="80"/>
      <c r="AE29" s="80"/>
      <c r="AF29" s="85"/>
      <c r="AG29" s="85"/>
      <c r="AH29" s="85"/>
      <c r="AI29" s="85"/>
      <c r="AJ29" s="85"/>
      <c r="AK29" s="68"/>
    </row>
    <row r="30" spans="2:40" ht="15.75" customHeight="1" x14ac:dyDescent="0.2">
      <c r="B30" s="66"/>
      <c r="C30" s="66"/>
      <c r="D30" s="66"/>
      <c r="E30" s="66"/>
      <c r="F30" s="66"/>
      <c r="G30" s="66"/>
      <c r="H30" s="66"/>
      <c r="I30" s="66"/>
      <c r="J30" s="66"/>
      <c r="K30" s="66"/>
      <c r="L30" s="66"/>
      <c r="M30" s="66"/>
      <c r="N30" s="66"/>
      <c r="O30" s="66"/>
      <c r="Q30" s="67"/>
      <c r="R30" s="69" t="s">
        <v>69</v>
      </c>
      <c r="S30" s="69"/>
      <c r="T30" s="69"/>
      <c r="U30" s="69"/>
      <c r="V30" s="69"/>
      <c r="W30" s="69"/>
      <c r="X30" s="69"/>
      <c r="Y30" s="128">
        <v>0</v>
      </c>
      <c r="Z30" s="129"/>
      <c r="AA30" s="69"/>
      <c r="AC30" s="80"/>
      <c r="AD30" s="134" t="str">
        <f>"+"&amp;" Diff.entre petite et grande déduction pilier 3A"</f>
        <v>+ Diff.entre petite et grande déduction pilier 3A</v>
      </c>
      <c r="AE30" s="134"/>
      <c r="AF30" s="135">
        <f>Feuil1!E21</f>
        <v>0</v>
      </c>
      <c r="AG30" s="135"/>
      <c r="AH30" s="135"/>
      <c r="AI30" s="135"/>
      <c r="AJ30" s="135"/>
      <c r="AK30" s="68"/>
    </row>
    <row r="31" spans="2:40" ht="4.5" customHeight="1" x14ac:dyDescent="0.2">
      <c r="B31" s="66"/>
      <c r="C31" s="66"/>
      <c r="D31" s="66"/>
      <c r="E31" s="66"/>
      <c r="F31" s="72"/>
      <c r="G31" s="72"/>
      <c r="H31" s="137" t="s">
        <v>56</v>
      </c>
      <c r="I31" s="72"/>
      <c r="J31" s="137" t="s">
        <v>57</v>
      </c>
      <c r="K31" s="72"/>
      <c r="L31" s="137" t="s">
        <v>58</v>
      </c>
      <c r="M31" s="66"/>
      <c r="N31" s="66"/>
      <c r="O31" s="66"/>
      <c r="Q31" s="67"/>
      <c r="R31" s="69"/>
      <c r="S31" s="69"/>
      <c r="T31" s="69"/>
      <c r="U31" s="69"/>
      <c r="V31" s="69"/>
      <c r="W31" s="69"/>
      <c r="X31" s="69"/>
      <c r="Y31" s="69"/>
      <c r="Z31" s="69"/>
      <c r="AA31" s="69"/>
      <c r="AC31" s="80"/>
      <c r="AD31" s="134"/>
      <c r="AE31" s="134"/>
      <c r="AF31" s="135"/>
      <c r="AG31" s="135"/>
      <c r="AH31" s="135"/>
      <c r="AI31" s="135"/>
      <c r="AJ31" s="135"/>
      <c r="AK31" s="68"/>
    </row>
    <row r="32" spans="2:40" ht="15.75" customHeight="1" x14ac:dyDescent="0.2">
      <c r="B32" s="66"/>
      <c r="C32" s="66"/>
      <c r="D32" s="66"/>
      <c r="E32" s="66"/>
      <c r="F32" s="66"/>
      <c r="G32" s="66"/>
      <c r="H32" s="138"/>
      <c r="I32" s="72"/>
      <c r="J32" s="138" t="s">
        <v>57</v>
      </c>
      <c r="K32" s="72"/>
      <c r="L32" s="138" t="s">
        <v>58</v>
      </c>
      <c r="M32" s="66"/>
      <c r="N32" s="66"/>
      <c r="O32" s="66"/>
      <c r="Q32" s="67"/>
      <c r="R32" s="69" t="s">
        <v>70</v>
      </c>
      <c r="S32" s="69"/>
      <c r="T32" s="69"/>
      <c r="U32" s="69"/>
      <c r="V32" s="69"/>
      <c r="W32" s="69"/>
      <c r="X32" s="69"/>
      <c r="Y32" s="128">
        <v>0</v>
      </c>
      <c r="Z32" s="129"/>
      <c r="AA32" s="69"/>
      <c r="AC32" s="80"/>
      <c r="AD32" s="134"/>
      <c r="AE32" s="134"/>
      <c r="AF32" s="135"/>
      <c r="AG32" s="135"/>
      <c r="AH32" s="135"/>
      <c r="AI32" s="135"/>
      <c r="AJ32" s="135"/>
      <c r="AK32" s="68"/>
    </row>
    <row r="33" spans="2:37" ht="15.75" customHeight="1" x14ac:dyDescent="0.2">
      <c r="B33" s="71" t="s">
        <v>54</v>
      </c>
      <c r="C33" s="66"/>
      <c r="D33" s="66"/>
      <c r="E33" s="66"/>
      <c r="F33" s="66"/>
      <c r="G33" s="66"/>
      <c r="H33" s="77">
        <v>1</v>
      </c>
      <c r="I33" s="78"/>
      <c r="J33" s="77">
        <v>1</v>
      </c>
      <c r="K33" s="78"/>
      <c r="L33" s="77">
        <v>1959</v>
      </c>
      <c r="M33" s="66"/>
      <c r="N33" s="66"/>
      <c r="O33" s="66"/>
      <c r="Q33" s="67"/>
      <c r="R33" s="69"/>
      <c r="S33" s="69"/>
      <c r="T33" s="69"/>
      <c r="U33" s="69"/>
      <c r="V33" s="69"/>
      <c r="W33" s="69"/>
      <c r="X33" s="69"/>
      <c r="Y33" s="69"/>
      <c r="Z33" s="69"/>
      <c r="AA33" s="69"/>
      <c r="AC33" s="80"/>
      <c r="AD33" s="80"/>
      <c r="AE33" s="80"/>
      <c r="AF33" s="85"/>
      <c r="AG33" s="85"/>
      <c r="AH33" s="85"/>
      <c r="AI33" s="85"/>
      <c r="AJ33" s="85"/>
      <c r="AK33" s="68"/>
    </row>
    <row r="34" spans="2:37" ht="12" customHeight="1" x14ac:dyDescent="0.2">
      <c r="B34" s="66"/>
      <c r="C34" s="66"/>
      <c r="D34" s="66"/>
      <c r="E34" s="66"/>
      <c r="F34" s="66"/>
      <c r="G34" s="66"/>
      <c r="H34" s="66"/>
      <c r="I34" s="66"/>
      <c r="J34" s="66"/>
      <c r="K34" s="66"/>
      <c r="L34" s="66"/>
      <c r="M34" s="66"/>
      <c r="N34" s="66"/>
      <c r="O34" s="66"/>
      <c r="Q34" s="67"/>
      <c r="R34" s="93" t="s">
        <v>71</v>
      </c>
      <c r="S34" s="69"/>
      <c r="T34" s="69"/>
      <c r="U34" s="69"/>
      <c r="V34" s="69"/>
      <c r="W34" s="69"/>
      <c r="X34" s="69"/>
      <c r="Y34" s="69"/>
      <c r="Z34" s="91">
        <f>Feuil1!D21</f>
        <v>300157</v>
      </c>
      <c r="AA34" s="69"/>
      <c r="AC34" s="80"/>
      <c r="AD34" s="127" t="s">
        <v>44</v>
      </c>
      <c r="AE34" s="127"/>
      <c r="AF34" s="127"/>
      <c r="AG34" s="127"/>
      <c r="AH34" s="126">
        <f ca="1">Feuil1!E22</f>
        <v>0</v>
      </c>
      <c r="AI34" s="126"/>
      <c r="AJ34" s="126"/>
      <c r="AK34" s="68"/>
    </row>
    <row r="35" spans="2:37" ht="15.75" customHeight="1" x14ac:dyDescent="0.2">
      <c r="B35" s="71" t="s">
        <v>55</v>
      </c>
      <c r="C35" s="66"/>
      <c r="D35" s="66"/>
      <c r="E35" s="66"/>
      <c r="F35" s="66"/>
      <c r="G35" s="66"/>
      <c r="H35" s="77">
        <v>1</v>
      </c>
      <c r="I35" s="78"/>
      <c r="J35" s="77">
        <v>1</v>
      </c>
      <c r="K35" s="78"/>
      <c r="L35" s="77">
        <v>2021</v>
      </c>
      <c r="M35" s="66"/>
      <c r="N35" s="66"/>
      <c r="O35" s="66"/>
      <c r="Q35" s="67"/>
      <c r="R35" s="69"/>
      <c r="S35" s="69"/>
      <c r="T35" s="69"/>
      <c r="U35" s="69"/>
      <c r="V35" s="69"/>
      <c r="W35" s="69"/>
      <c r="X35" s="69"/>
      <c r="Y35" s="69"/>
      <c r="Z35" s="69"/>
      <c r="AA35" s="69"/>
      <c r="AC35" s="80"/>
      <c r="AD35" s="80"/>
      <c r="AE35" s="80"/>
      <c r="AF35" s="92"/>
      <c r="AG35" s="92"/>
      <c r="AH35" s="92"/>
      <c r="AI35" s="92"/>
      <c r="AJ35" s="92"/>
      <c r="AK35" s="68"/>
    </row>
    <row r="36" spans="2:37" ht="6" customHeight="1" x14ac:dyDescent="0.2">
      <c r="B36" s="66"/>
      <c r="C36" s="66"/>
      <c r="D36" s="66"/>
      <c r="E36" s="66"/>
      <c r="F36" s="66"/>
      <c r="G36" s="66"/>
      <c r="H36" s="75"/>
      <c r="I36" s="66"/>
      <c r="J36" s="66"/>
      <c r="K36" s="66"/>
      <c r="L36" s="66"/>
      <c r="M36" s="66"/>
      <c r="N36" s="66"/>
      <c r="O36" s="66"/>
      <c r="Q36" s="67"/>
      <c r="R36" s="69"/>
      <c r="S36" s="69"/>
      <c r="T36" s="69"/>
      <c r="U36" s="69"/>
      <c r="V36" s="69"/>
      <c r="W36" s="69"/>
      <c r="X36" s="69"/>
      <c r="Y36" s="69"/>
      <c r="Z36" s="69"/>
      <c r="AA36" s="69"/>
      <c r="AC36" s="80"/>
      <c r="AD36" s="80"/>
      <c r="AE36" s="80"/>
      <c r="AF36" s="80"/>
      <c r="AG36" s="80"/>
      <c r="AH36" s="80"/>
      <c r="AI36" s="80"/>
      <c r="AJ36" s="80"/>
      <c r="AK36" s="68"/>
    </row>
    <row r="38" spans="2:37" ht="22.5" customHeight="1" x14ac:dyDescent="0.2">
      <c r="B38" s="133" t="s">
        <v>76</v>
      </c>
      <c r="C38" s="133"/>
      <c r="D38" s="133"/>
      <c r="E38" s="133"/>
      <c r="F38" s="133"/>
      <c r="G38" s="133"/>
      <c r="H38" s="133"/>
      <c r="I38" s="133"/>
      <c r="J38" s="133"/>
      <c r="K38" s="133"/>
      <c r="L38" s="133"/>
      <c r="R38" s="102" t="s">
        <v>52</v>
      </c>
      <c r="S38" s="103"/>
      <c r="T38" s="122"/>
      <c r="U38" s="122"/>
      <c r="V38" s="122"/>
      <c r="W38" s="122"/>
      <c r="X38" s="122"/>
      <c r="Y38" s="122"/>
      <c r="Z38" s="103"/>
      <c r="AA38" s="103"/>
      <c r="AB38" s="103"/>
      <c r="AC38" s="103"/>
      <c r="AD38" s="102" t="s">
        <v>53</v>
      </c>
      <c r="AE38" s="123"/>
      <c r="AF38" s="123"/>
      <c r="AG38" s="123"/>
    </row>
    <row r="42" spans="2:37" x14ac:dyDescent="0.2">
      <c r="F42" s="96"/>
    </row>
  </sheetData>
  <sheetProtection algorithmName="SHA-512" hashValue="GC5v5vaj4WIgyoxizVHZeECss9RaHil8EhgYacRwWMUmOc1IkHNqXwyHpYlifgy27CMmypuMqME6oOKGrnzD+w==" saltValue="4gIcQy3xM5a9nF2BazupmA==" spinCount="100000" sheet="1" objects="1" scenarios="1"/>
  <mergeCells count="45">
    <mergeCell ref="B38:L38"/>
    <mergeCell ref="Y32:Z32"/>
    <mergeCell ref="AD30:AE32"/>
    <mergeCell ref="AF30:AJ32"/>
    <mergeCell ref="V19:W19"/>
    <mergeCell ref="AF22:AJ22"/>
    <mergeCell ref="AF24:AJ24"/>
    <mergeCell ref="Y28:Z28"/>
    <mergeCell ref="Y30:Z30"/>
    <mergeCell ref="H31:H32"/>
    <mergeCell ref="J31:J32"/>
    <mergeCell ref="L31:L32"/>
    <mergeCell ref="Y6:Z7"/>
    <mergeCell ref="V15:W15"/>
    <mergeCell ref="V17:W17"/>
    <mergeCell ref="Y11:Z11"/>
    <mergeCell ref="Y13:Z13"/>
    <mergeCell ref="Y15:Z15"/>
    <mergeCell ref="Y17:Z17"/>
    <mergeCell ref="V9:W9"/>
    <mergeCell ref="Y9:Z9"/>
    <mergeCell ref="V11:W11"/>
    <mergeCell ref="V13:W13"/>
    <mergeCell ref="R7:T7"/>
    <mergeCell ref="T38:Y38"/>
    <mergeCell ref="AE38:AG38"/>
    <mergeCell ref="AF26:AJ26"/>
    <mergeCell ref="AF28:AJ28"/>
    <mergeCell ref="AH34:AJ34"/>
    <mergeCell ref="AD34:AG34"/>
    <mergeCell ref="AF7:AJ7"/>
    <mergeCell ref="AF9:AJ9"/>
    <mergeCell ref="AF11:AJ11"/>
    <mergeCell ref="AF13:AJ13"/>
    <mergeCell ref="AF15:AJ15"/>
    <mergeCell ref="AF20:AJ20"/>
    <mergeCell ref="Y26:Z26"/>
    <mergeCell ref="Y19:Z19"/>
    <mergeCell ref="V6:W7"/>
    <mergeCell ref="C8:J9"/>
    <mergeCell ref="C11:J13"/>
    <mergeCell ref="C15:J16"/>
    <mergeCell ref="C18:J20"/>
    <mergeCell ref="G28:N28"/>
    <mergeCell ref="G26:N26"/>
  </mergeCells>
  <conditionalFormatting sqref="AH34">
    <cfRule type="cellIs" dxfId="0" priority="1" stopIfTrue="1" operator="lessThan">
      <formula>0</formula>
    </cfRule>
  </conditionalFormatting>
  <dataValidations count="2">
    <dataValidation type="whole" allowBlank="1" showInputMessage="1" showErrorMessage="1" sqref="V9:W9 Y9:Z9 V11:W11 Y11:Z11 V13:W13 Y13:Z13 V15:W15 Y15:Z15 V17:W17 Y17:Z17 Y26:Z26 Y28:Z28 Y30:Z30 Y32:Z32">
      <formula1>-9.99999999999999E+28</formula1>
      <formula2>9.99999999999999E+29</formula2>
    </dataValidation>
    <dataValidation type="whole" allowBlank="1" showInputMessage="1" showErrorMessage="1" errorTitle="Mon Dieu" error="Vous êtes fous !" sqref="H40">
      <formula1>1</formula1>
      <formula2>70</formula2>
    </dataValidation>
  </dataValidations>
  <printOptions horizontalCentered="1"/>
  <pageMargins left="0.70866141732283472" right="0.70866141732283472" top="2.4015748031496065" bottom="0.74803149606299213" header="0.31496062992125984" footer="0.31496062992125984"/>
  <pageSetup paperSize="9" scale="75" orientation="landscape" r:id="rId1"/>
  <headerFooter>
    <oddHeader xml:space="preserve">&amp;L
</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1027" r:id="rId4" name="Coche2">
              <controlPr defaultSize="0" autoFill="0" autoLine="0" autoPict="0">
                <anchor moveWithCells="1">
                  <from>
                    <xdr:col>20</xdr:col>
                    <xdr:colOff>47625</xdr:colOff>
                    <xdr:row>9</xdr:row>
                    <xdr:rowOff>38100</xdr:rowOff>
                  </from>
                  <to>
                    <xdr:col>20</xdr:col>
                    <xdr:colOff>276225</xdr:colOff>
                    <xdr:row>11</xdr:row>
                    <xdr:rowOff>38100</xdr:rowOff>
                  </to>
                </anchor>
              </controlPr>
            </control>
          </mc:Choice>
        </mc:AlternateContent>
        <mc:AlternateContent xmlns:mc="http://schemas.openxmlformats.org/markup-compatibility/2006">
          <mc:Choice Requires="x14">
            <control shapeId="1028" r:id="rId5" name="Coche3">
              <controlPr defaultSize="0" autoFill="0" autoLine="0" autoPict="0">
                <anchor moveWithCells="1">
                  <from>
                    <xdr:col>20</xdr:col>
                    <xdr:colOff>47625</xdr:colOff>
                    <xdr:row>12</xdr:row>
                    <xdr:rowOff>9525</xdr:rowOff>
                  </from>
                  <to>
                    <xdr:col>20</xdr:col>
                    <xdr:colOff>266700</xdr:colOff>
                    <xdr:row>13</xdr:row>
                    <xdr:rowOff>28575</xdr:rowOff>
                  </to>
                </anchor>
              </controlPr>
            </control>
          </mc:Choice>
        </mc:AlternateContent>
        <mc:AlternateContent xmlns:mc="http://schemas.openxmlformats.org/markup-compatibility/2006">
          <mc:Choice Requires="x14">
            <control shapeId="1029" r:id="rId6" name="Coche4">
              <controlPr defaultSize="0" autoFill="0" autoLine="0" autoPict="0">
                <anchor moveWithCells="1">
                  <from>
                    <xdr:col>20</xdr:col>
                    <xdr:colOff>47625</xdr:colOff>
                    <xdr:row>13</xdr:row>
                    <xdr:rowOff>38100</xdr:rowOff>
                  </from>
                  <to>
                    <xdr:col>20</xdr:col>
                    <xdr:colOff>276225</xdr:colOff>
                    <xdr:row>15</xdr:row>
                    <xdr:rowOff>9525</xdr:rowOff>
                  </to>
                </anchor>
              </controlPr>
            </control>
          </mc:Choice>
        </mc:AlternateContent>
        <mc:AlternateContent xmlns:mc="http://schemas.openxmlformats.org/markup-compatibility/2006">
          <mc:Choice Requires="x14">
            <control shapeId="1030" r:id="rId7" name="Coche5">
              <controlPr defaultSize="0" autoFill="0" autoLine="0" autoPict="0">
                <anchor moveWithCells="1">
                  <from>
                    <xdr:col>20</xdr:col>
                    <xdr:colOff>47625</xdr:colOff>
                    <xdr:row>15</xdr:row>
                    <xdr:rowOff>38100</xdr:rowOff>
                  </from>
                  <to>
                    <xdr:col>20</xdr:col>
                    <xdr:colOff>276225</xdr:colOff>
                    <xdr:row>17</xdr:row>
                    <xdr:rowOff>0</xdr:rowOff>
                  </to>
                </anchor>
              </controlPr>
            </control>
          </mc:Choice>
        </mc:AlternateContent>
        <mc:AlternateContent xmlns:mc="http://schemas.openxmlformats.org/markup-compatibility/2006">
          <mc:Choice Requires="x14">
            <control shapeId="1031" r:id="rId8" name="Coche1">
              <controlPr defaultSize="0" autoFill="0" autoLine="0" autoPict="0">
                <anchor moveWithCells="1">
                  <from>
                    <xdr:col>20</xdr:col>
                    <xdr:colOff>47625</xdr:colOff>
                    <xdr:row>8</xdr:row>
                    <xdr:rowOff>9525</xdr:rowOff>
                  </from>
                  <to>
                    <xdr:col>20</xdr:col>
                    <xdr:colOff>276225</xdr:colOff>
                    <xdr:row>9</xdr:row>
                    <xdr:rowOff>28575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7">
        <x14:dataValidation type="list" showInputMessage="1" showErrorMessage="1">
          <x14:formula1>
            <xm:f>Feuil1!$D$55:$D$66</xm:f>
          </x14:formula1>
          <xm:sqref>J35</xm:sqref>
        </x14:dataValidation>
        <x14:dataValidation type="list" showInputMessage="1" showErrorMessage="1">
          <x14:formula1>
            <xm:f>Feuil1!$C$55:$C$85</xm:f>
          </x14:formula1>
          <xm:sqref>H35</xm:sqref>
        </x14:dataValidation>
        <x14:dataValidation type="list" showInputMessage="1" showErrorMessage="1">
          <x14:formula1>
            <xm:f>Feuil1!$D$55:$D$66</xm:f>
          </x14:formula1>
          <xm:sqref>J33</xm:sqref>
        </x14:dataValidation>
        <x14:dataValidation type="list" allowBlank="1" showInputMessage="1" showErrorMessage="1">
          <x14:formula1>
            <xm:f>Feuil1!$C$55:$C$85</xm:f>
          </x14:formula1>
          <xm:sqref>H33</xm:sqref>
        </x14:dataValidation>
        <x14:dataValidation type="list" allowBlank="1" showInputMessage="1" showErrorMessage="1">
          <x14:formula1>
            <xm:f>Feuil1!$R$2:$R$3</xm:f>
          </x14:formula1>
          <xm:sqref>G24</xm:sqref>
        </x14:dataValidation>
        <x14:dataValidation type="list" showInputMessage="1" showErrorMessage="1" errorTitle="Année erronée" error="L'année de la cessation d'activité doit être comprise entre 2008 et 2018.">
          <x14:formula1>
            <xm:f>OFFSET(Feuil1!$G$32,0,0,1,COUNTA(Feuil1!$G$32:$XX$32)-1)</xm:f>
          </x14:formula1>
          <xm:sqref>L35</xm:sqref>
        </x14:dataValidation>
        <x14:dataValidation type="list" showInputMessage="1" showErrorMessage="1">
          <x14:formula1>
            <xm:f>OFFSET(Feuil1!$F$33,0,0,COUNTA(Feuil1!$F33:$F1000),1)</xm:f>
          </x14:formula1>
          <xm:sqref>L33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dimension ref="A1:D4"/>
  <sheetViews>
    <sheetView showGridLines="0" showRowColHeaders="0" workbookViewId="0">
      <selection activeCell="G45" sqref="G45"/>
    </sheetView>
  </sheetViews>
  <sheetFormatPr baseColWidth="10" defaultRowHeight="12.75" x14ac:dyDescent="0.2"/>
  <sheetData>
    <row r="1" spans="1:4" x14ac:dyDescent="0.2">
      <c r="D1" s="99"/>
    </row>
    <row r="2" spans="1:4" x14ac:dyDescent="0.2">
      <c r="D2" s="99"/>
    </row>
    <row r="4" spans="1:4" x14ac:dyDescent="0.2">
      <c r="A4" s="99"/>
    </row>
  </sheetData>
  <sheetProtection password="DE1E" sheet="1" objects="1" scenarios="1" selectLockedCells="1" selectUnlockedCells="1"/>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3</vt:i4>
      </vt:variant>
      <vt:variant>
        <vt:lpstr>Plages nommées</vt:lpstr>
      </vt:variant>
      <vt:variant>
        <vt:i4>4</vt:i4>
      </vt:variant>
    </vt:vector>
  </HeadingPairs>
  <TitlesOfParts>
    <vt:vector size="7" baseType="lpstr">
      <vt:lpstr>Feuil1</vt:lpstr>
      <vt:lpstr>Rachat fictif</vt:lpstr>
      <vt:lpstr>Informations</vt:lpstr>
      <vt:lpstr>donnees</vt:lpstr>
      <vt:lpstr>plafondlpp</vt:lpstr>
      <vt:lpstr>Plage</vt:lpstr>
      <vt:lpstr>'Rachat fictif'!Zone_d_impression</vt:lpstr>
    </vt:vector>
  </TitlesOfParts>
  <Company>Etat du Valais - Staat Wallis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etipfy</dc:creator>
  <cp:lastModifiedBy>Damien MARET</cp:lastModifiedBy>
  <cp:lastPrinted>2018-11-20T07:28:20Z</cp:lastPrinted>
  <dcterms:created xsi:type="dcterms:W3CDTF">2010-11-03T12:26:57Z</dcterms:created>
  <dcterms:modified xsi:type="dcterms:W3CDTF">2022-11-24T15:20:13Z</dcterms:modified>
</cp:coreProperties>
</file>