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gai\AppData\Roaming\OpenText\OTEdit\EC_ecm2\c102342108\"/>
    </mc:Choice>
  </mc:AlternateContent>
  <xr:revisionPtr revIDLastSave="0" documentId="13_ncr:1_{8AEC18E2-59CD-40AC-9295-47907F5D573A}" xr6:coauthVersionLast="47" xr6:coauthVersionMax="47" xr10:uidLastSave="{00000000-0000-0000-0000-000000000000}"/>
  <bookViews>
    <workbookView xWindow="-103" yWindow="-103" windowWidth="33120" windowHeight="18000" activeTab="1" xr2:uid="{940FF021-EA47-4DD2-8209-D686EA4B2382}"/>
  </bookViews>
  <sheets>
    <sheet name="Aide à la commande de matériel" sheetId="1" r:id="rId1"/>
    <sheet name="Décompte final de l'ouvrag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5" i="2"/>
  <c r="E13" i="1"/>
  <c r="E12" i="1"/>
  <c r="E11" i="1"/>
  <c r="E10" i="1"/>
  <c r="B13" i="1"/>
  <c r="B18" i="1" s="1"/>
  <c r="I5" i="2"/>
  <c r="I6" i="2"/>
  <c r="I7" i="2"/>
  <c r="I18" i="2"/>
  <c r="D19" i="2"/>
  <c r="J19" i="2"/>
  <c r="C19" i="2"/>
  <c r="E11" i="2"/>
  <c r="E17" i="2"/>
  <c r="E6" i="2"/>
  <c r="E7" i="2"/>
  <c r="B11" i="1"/>
  <c r="E23" i="1" l="1"/>
  <c r="E14" i="1"/>
  <c r="E22" i="1"/>
  <c r="E19" i="1"/>
  <c r="E25" i="1" s="1"/>
  <c r="E20" i="1"/>
  <c r="E18" i="1"/>
  <c r="E24" i="1"/>
  <c r="E26" i="1"/>
  <c r="E21" i="1"/>
  <c r="E27" i="1" s="1"/>
  <c r="E19" i="2"/>
  <c r="C20" i="2" s="1"/>
  <c r="B10" i="1"/>
  <c r="B12" i="1"/>
  <c r="B19" i="1" s="1"/>
  <c r="F11" i="2"/>
  <c r="I11" i="2" s="1"/>
  <c r="E17" i="1" l="1"/>
  <c r="E15" i="1"/>
  <c r="E16" i="1" s="1"/>
  <c r="B20" i="1"/>
  <c r="F13" i="2" s="1"/>
  <c r="I13" i="2" s="1"/>
  <c r="B22" i="1"/>
  <c r="B21" i="1"/>
  <c r="B26" i="1"/>
  <c r="F10" i="2" s="1"/>
  <c r="I10" i="2" s="1"/>
  <c r="B23" i="1"/>
  <c r="F15" i="2" s="1"/>
  <c r="I15" i="2" s="1"/>
  <c r="B24" i="1"/>
  <c r="B14" i="1"/>
  <c r="B27" i="1" l="1"/>
  <c r="F17" i="2" s="1"/>
  <c r="I17" i="2" s="1"/>
  <c r="F14" i="2"/>
  <c r="I14" i="2" s="1"/>
  <c r="B25" i="1"/>
  <c r="F16" i="2" s="1"/>
  <c r="I16" i="2" s="1"/>
  <c r="F12" i="2"/>
  <c r="I12" i="2" s="1"/>
  <c r="B15" i="1"/>
  <c r="B16" i="1" s="1"/>
  <c r="B17" i="1"/>
  <c r="F9" i="2" s="1"/>
  <c r="I9" i="2" s="1"/>
  <c r="F8" i="2" l="1"/>
  <c r="I8" i="2" s="1"/>
  <c r="F19" i="2" s="1"/>
  <c r="K19" i="2" s="1"/>
  <c r="C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tc={F31070E4-87CD-4131-B472-7DCE15EB5D92}</author>
    <author>tc={7E4482E3-6ECB-4C30-A95C-2DE582EE445B}</author>
    <author>tc={D9DB8165-942B-4DB0-861B-2B67DC58E920}</author>
    <author>tc={D2FAEDF2-FCDF-44D2-AF81-3A32D0DA8532}</author>
    <author>tc={04CD7F36-B7B7-42D1-89F2-43C74BE48B89}</author>
    <author>tc={AEFD2B38-33CD-4881-93B8-AC285C67A19C}</author>
    <author>tc={FBED3BBF-18C4-4464-9727-1CE0BD486696}</author>
  </authors>
  <commentList>
    <comment ref="B2" authorId="0" shapeId="0" xr:uid="{F31070E4-87CD-4131-B472-7DCE15EB5D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Reporter ici la surface totale en vigne selon le registre des vignes</t>
      </text>
    </comment>
    <comment ref="B3" authorId="1" shapeId="0" xr:uid="{7E4482E3-6ECB-4C30-A95C-2DE582EE445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Estimez la largeur et la longueur de la parcelle, même ci sa forme n’est pas régulière. Donnez le chiffre le plus grand à la mesure qui représente la direction des lignes. </t>
      </text>
    </comment>
    <comment ref="B5" authorId="2" shapeId="0" xr:uid="{D9DB8165-942B-4DB0-861B-2B67DC58E92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Distance entre deux piquets de deux lignes voisines. En banquette ce chiffre peut varier de 1,80m à 2,50m en fonction de la pente de de la largeur du replat.</t>
      </text>
    </comment>
    <comment ref="B6" authorId="3" shapeId="0" xr:uid="{D2FAEDF2-FCDF-44D2-AF81-3A32D0DA85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Distance entre deux ceps. Généralement entre 0,7 et 0,9 mètres.</t>
      </text>
    </comment>
    <comment ref="B7" authorId="4" shapeId="0" xr:uid="{04CD7F36-B7B7-42D1-89F2-43C74BE48B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 général 6m.</t>
      </text>
    </comment>
    <comment ref="A9" authorId="5" shapeId="0" xr:uid="{AEFD2B38-33CD-4881-93B8-AC285C67A19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Valeurs indicatifs. Vous pouvez adapter les chiffres en fonction du plan de votre plantation.</t>
      </text>
    </comment>
    <comment ref="B10" authorId="6" shapeId="0" xr:uid="{FBED3BBF-18C4-4464-9727-1CE0BD486696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Cette surface doit correspondre approximativement à la surface cadastrale.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tc={5ECF671C-9E86-4F34-9A99-FEE70D350F91}</author>
    <author>tc={F6161BC6-6AA4-4DF2-9751-1DB20FC33943}</author>
    <author>tc={F1A77A6C-BEE2-45DC-A35B-6BA9EF7F03FE}</author>
    <author>tc={09EBE742-25DB-4AC9-B189-2B2EC7F85BC9}</author>
    <author>tc={8D06A37E-6D25-431F-9446-5CEB67D18338}</author>
  </authors>
  <commentList>
    <comment ref="B1" authorId="0" shapeId="0" xr:uid="{5ECF671C-9E86-4F34-9A99-FEE70D350F9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Introduire le salaire horaire moyen des ouvriers viticole (charges sociales incluses).</t>
      </text>
    </comment>
    <comment ref="C4" authorId="1" shapeId="0" xr:uid="{F6161BC6-6AA4-4DF2-9751-1DB20FC339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Introduire le montant du forfait (souvent entreprise externe)</t>
      </text>
    </comment>
    <comment ref="D4" authorId="2" shapeId="0" xr:uid="{F1A77A6C-BEE2-45DC-A35B-6BA9EF7F03F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Introduire les heures de travail pour l’exécution des travaux</t>
      </text>
    </comment>
    <comment ref="H4" authorId="3" shapeId="0" xr:uid="{09EBE742-25DB-4AC9-B189-2B2EC7F85B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Introduire le prix unitaire du matériel</t>
      </text>
    </comment>
    <comment ref="H8" authorId="4" shapeId="0" xr:uid="{8D06A37E-6D25-431F-9446-5CEB67D183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Prix indicatifs, à modifier selon vos meilleures offres.</t>
      </text>
    </comment>
  </commentList>
</comments>
</file>

<file path=xl/sharedStrings.xml><?xml version="1.0" encoding="utf-8"?>
<sst xmlns="http://schemas.openxmlformats.org/spreadsheetml/2006/main" count="124" uniqueCount="62">
  <si>
    <t>Création de banquettes</t>
  </si>
  <si>
    <t>Réfection de murs</t>
  </si>
  <si>
    <t>Barbues</t>
  </si>
  <si>
    <t>Réseau d'irrigation</t>
  </si>
  <si>
    <t>Distance interligne</t>
  </si>
  <si>
    <t>Distance intercep</t>
  </si>
  <si>
    <t>Largeur de la parcelle</t>
  </si>
  <si>
    <t>Longuer de la parcelle</t>
  </si>
  <si>
    <t>Nombre de lignes</t>
  </si>
  <si>
    <t>Densité de plantation</t>
  </si>
  <si>
    <t>m2</t>
  </si>
  <si>
    <t>m</t>
  </si>
  <si>
    <t>ceps/ha</t>
  </si>
  <si>
    <t>Surface viticole cadastrale</t>
  </si>
  <si>
    <t>Surface calculée</t>
  </si>
  <si>
    <t>Echallas</t>
  </si>
  <si>
    <t>Amarres</t>
  </si>
  <si>
    <t>pces</t>
  </si>
  <si>
    <t>unit.</t>
  </si>
  <si>
    <t>pcès</t>
  </si>
  <si>
    <t>km</t>
  </si>
  <si>
    <t>Réserve de barbues (5%)</t>
  </si>
  <si>
    <t>Barbues à commander</t>
  </si>
  <si>
    <t>Piquets de tête</t>
  </si>
  <si>
    <t>Barbue</t>
  </si>
  <si>
    <t>Piquets intermédiaires</t>
  </si>
  <si>
    <t>Fil porteur</t>
  </si>
  <si>
    <t>Fil soutien gàg</t>
  </si>
  <si>
    <t>Fil de palissage (3 étages)</t>
  </si>
  <si>
    <t>Fil de palissage (2 étages)</t>
  </si>
  <si>
    <t>Écarteurs (1 étage)</t>
  </si>
  <si>
    <t>Nattes de paillage</t>
  </si>
  <si>
    <t>Tube goutte à goutte</t>
  </si>
  <si>
    <t>Objet</t>
  </si>
  <si>
    <t>Forfait</t>
  </si>
  <si>
    <t>Aménagement de la parcelle</t>
  </si>
  <si>
    <t>Plantation</t>
  </si>
  <si>
    <t>Pose des installation de soutien</t>
  </si>
  <si>
    <t>Irrigation</t>
  </si>
  <si>
    <t>TOT</t>
  </si>
  <si>
    <t>Coûts au m2</t>
  </si>
  <si>
    <t>Coût horaire de la main d'œuvre</t>
  </si>
  <si>
    <t>fr./h</t>
  </si>
  <si>
    <t>Commentaires</t>
  </si>
  <si>
    <t>Écarteurs</t>
  </si>
  <si>
    <t>Matériel</t>
  </si>
  <si>
    <t>pc.</t>
  </si>
  <si>
    <t>ml</t>
  </si>
  <si>
    <t>DONNÉES À COMPLÉTER</t>
  </si>
  <si>
    <t>CALCULS AUTOMATIQUES</t>
  </si>
  <si>
    <t>Main d'oeuvre</t>
  </si>
  <si>
    <t>Heures</t>
  </si>
  <si>
    <t>Unités</t>
  </si>
  <si>
    <t>Prix/unit</t>
  </si>
  <si>
    <t>Frais extra</t>
  </si>
  <si>
    <t>Création d'accès</t>
  </si>
  <si>
    <t xml:space="preserve">Fils de palissage </t>
  </si>
  <si>
    <t>Distance entre les piquets intermédiaires</t>
  </si>
  <si>
    <t>exemple --&gt;</t>
  </si>
  <si>
    <t>Calcul automatique</t>
  </si>
  <si>
    <t xml:space="preserve">À remplir </t>
  </si>
  <si>
    <t>Longuer moyenne des lignes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</si>
</sst>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CHF&quot;"/>
    <numFmt numFmtId="166" formatCode="#,##0\ &quot;CHF&quot;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venir Next LT Pro"/>
      <family val="2"/>
    </font>
    <font>
      <sz val="9"/>
      <color indexed="81"/>
      <name val="Tahoma"/>
      <charset val="1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 degree="27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rgb="FFFFFF9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auto="1"/>
      </patternFill>
    </fill>
    <fill>
      <patternFill patternType="solid">
        <fgColor rgb="FFCC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1" xfId="0" applyFont="1" applyBorder="1"/>
    <xf numFmtId="0" fontId="6" fillId="2" borderId="4" xfId="0" applyFont="1" applyFill="1" applyBorder="1"/>
    <xf numFmtId="0" fontId="6" fillId="2" borderId="6" xfId="0" applyFont="1" applyFill="1" applyBorder="1" applyAlignment="1">
      <alignment horizontal="left" vertical="center"/>
    </xf>
    <xf numFmtId="0" fontId="6" fillId="7" borderId="4" xfId="0" applyFont="1" applyFill="1" applyBorder="1"/>
    <xf numFmtId="0" fontId="6" fillId="7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/>
    <xf numFmtId="1" fontId="6" fillId="4" borderId="4" xfId="0" applyNumberFormat="1" applyFont="1" applyFill="1" applyBorder="1"/>
    <xf numFmtId="0" fontId="6" fillId="4" borderId="6" xfId="0" applyFont="1" applyFill="1" applyBorder="1" applyAlignment="1">
      <alignment horizontal="left" vertical="center"/>
    </xf>
    <xf numFmtId="1" fontId="6" fillId="7" borderId="4" xfId="0" applyNumberFormat="1" applyFont="1" applyFill="1" applyBorder="1"/>
    <xf numFmtId="0" fontId="6" fillId="3" borderId="1" xfId="0" applyFont="1" applyFill="1" applyBorder="1"/>
    <xf numFmtId="1" fontId="6" fillId="3" borderId="4" xfId="0" applyNumberFormat="1" applyFont="1" applyFill="1" applyBorder="1"/>
    <xf numFmtId="0" fontId="6" fillId="3" borderId="6" xfId="0" applyFont="1" applyFill="1" applyBorder="1" applyAlignment="1">
      <alignment horizontal="left" vertical="center"/>
    </xf>
    <xf numFmtId="164" fontId="6" fillId="3" borderId="4" xfId="0" applyNumberFormat="1" applyFont="1" applyFill="1" applyBorder="1"/>
    <xf numFmtId="164" fontId="6" fillId="7" borderId="4" xfId="0" applyNumberFormat="1" applyFont="1" applyFill="1" applyBorder="1"/>
    <xf numFmtId="164" fontId="6" fillId="4" borderId="4" xfId="0" applyNumberFormat="1" applyFont="1" applyFill="1" applyBorder="1"/>
    <xf numFmtId="0" fontId="4" fillId="0" borderId="13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166" fontId="4" fillId="8" borderId="17" xfId="0" applyNumberFormat="1" applyFont="1" applyFill="1" applyBorder="1" applyAlignment="1">
      <alignment horizontal="center" vertical="center"/>
    </xf>
    <xf numFmtId="1" fontId="4" fillId="8" borderId="17" xfId="0" applyNumberFormat="1" applyFont="1" applyFill="1" applyBorder="1" applyAlignment="1">
      <alignment horizontal="center" vertical="center"/>
    </xf>
    <xf numFmtId="166" fontId="4" fillId="10" borderId="17" xfId="0" applyNumberFormat="1" applyFont="1" applyFill="1" applyBorder="1" applyAlignment="1">
      <alignment horizontal="center" vertical="center"/>
    </xf>
    <xf numFmtId="1" fontId="4" fillId="8" borderId="18" xfId="0" applyNumberFormat="1" applyFont="1" applyFill="1" applyBorder="1" applyAlignment="1">
      <alignment horizontal="center" vertical="center"/>
    </xf>
    <xf numFmtId="2" fontId="4" fillId="5" borderId="19" xfId="0" applyNumberFormat="1" applyFont="1" applyFill="1" applyBorder="1" applyAlignment="1">
      <alignment horizontal="center" vertical="center"/>
    </xf>
    <xf numFmtId="165" fontId="4" fillId="8" borderId="17" xfId="0" applyNumberFormat="1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166" fontId="4" fillId="8" borderId="1" xfId="0" applyNumberFormat="1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66" fontId="4" fillId="10" borderId="1" xfId="0" applyNumberFormat="1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center" vertical="center"/>
    </xf>
    <xf numFmtId="2" fontId="4" fillId="6" borderId="6" xfId="0" applyNumberFormat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66" fontId="4" fillId="8" borderId="14" xfId="0" applyNumberFormat="1" applyFont="1" applyFill="1" applyBorder="1" applyAlignment="1">
      <alignment horizontal="center" vertical="center"/>
    </xf>
    <xf numFmtId="1" fontId="4" fillId="8" borderId="14" xfId="0" applyNumberFormat="1" applyFont="1" applyFill="1" applyBorder="1" applyAlignment="1">
      <alignment horizontal="center" vertical="center"/>
    </xf>
    <xf numFmtId="166" fontId="4" fillId="10" borderId="14" xfId="0" applyNumberFormat="1" applyFont="1" applyFill="1" applyBorder="1" applyAlignment="1">
      <alignment horizontal="center" vertical="center"/>
    </xf>
    <xf numFmtId="1" fontId="4" fillId="8" borderId="15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165" fontId="4" fillId="8" borderId="14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1" fontId="4" fillId="10" borderId="18" xfId="0" applyNumberFormat="1" applyFont="1" applyFill="1" applyBorder="1" applyAlignment="1">
      <alignment horizontal="center" vertical="center"/>
    </xf>
    <xf numFmtId="2" fontId="4" fillId="6" borderId="19" xfId="0" applyNumberFormat="1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 wrapText="1"/>
    </xf>
    <xf numFmtId="1" fontId="4" fillId="10" borderId="4" xfId="0" applyNumberFormat="1" applyFont="1" applyFill="1" applyBorder="1" applyAlignment="1">
      <alignment horizontal="center" vertical="center"/>
    </xf>
    <xf numFmtId="2" fontId="4" fillId="5" borderId="6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166" fontId="4" fillId="10" borderId="21" xfId="0" applyNumberFormat="1" applyFont="1" applyFill="1" applyBorder="1" applyAlignment="1">
      <alignment horizontal="center" vertical="center"/>
    </xf>
    <xf numFmtId="1" fontId="4" fillId="10" borderId="15" xfId="0" applyNumberFormat="1" applyFont="1" applyFill="1" applyBorder="1" applyAlignment="1">
      <alignment horizontal="center" vertical="center"/>
    </xf>
    <xf numFmtId="2" fontId="4" fillId="6" borderId="16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3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" fontId="4" fillId="8" borderId="20" xfId="0" applyNumberFormat="1" applyFont="1" applyFill="1" applyBorder="1" applyAlignment="1">
      <alignment horizontal="center" vertical="center"/>
    </xf>
    <xf numFmtId="1" fontId="4" fillId="8" borderId="7" xfId="0" applyNumberFormat="1" applyFont="1" applyFill="1" applyBorder="1" applyAlignment="1">
      <alignment horizontal="center" vertical="center"/>
    </xf>
    <xf numFmtId="1" fontId="4" fillId="8" borderId="21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66" fontId="4" fillId="10" borderId="18" xfId="0" applyNumberFormat="1" applyFont="1" applyFill="1" applyBorder="1" applyAlignment="1">
      <alignment horizontal="center" vertical="center"/>
    </xf>
    <xf numFmtId="166" fontId="4" fillId="10" borderId="22" xfId="0" applyNumberFormat="1" applyFont="1" applyFill="1" applyBorder="1" applyAlignment="1">
      <alignment horizontal="center" vertical="center"/>
    </xf>
    <xf numFmtId="166" fontId="4" fillId="10" borderId="19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66" fontId="4" fillId="10" borderId="20" xfId="0" applyNumberFormat="1" applyFont="1" applyFill="1" applyBorder="1" applyAlignment="1">
      <alignment horizontal="center" vertical="center"/>
    </xf>
    <xf numFmtId="166" fontId="4" fillId="10" borderId="21" xfId="0" applyNumberFormat="1" applyFont="1" applyFill="1" applyBorder="1" applyAlignment="1">
      <alignment horizontal="center" vertical="center"/>
    </xf>
    <xf numFmtId="166" fontId="4" fillId="10" borderId="7" xfId="0" applyNumberFormat="1" applyFont="1" applyFill="1" applyBorder="1" applyAlignment="1">
      <alignment horizontal="center" vertical="center"/>
    </xf>
    <xf numFmtId="165" fontId="3" fillId="11" borderId="25" xfId="0" applyNumberFormat="1" applyFont="1" applyFill="1" applyBorder="1" applyAlignment="1">
      <alignment horizontal="center" vertical="center"/>
    </xf>
    <xf numFmtId="166" fontId="3" fillId="11" borderId="25" xfId="0" applyNumberFormat="1" applyFont="1" applyFill="1" applyBorder="1" applyAlignment="1">
      <alignment horizontal="center" vertical="center"/>
    </xf>
    <xf numFmtId="166" fontId="3" fillId="10" borderId="20" xfId="0" applyNumberFormat="1" applyFont="1" applyFill="1" applyBorder="1" applyAlignment="1">
      <alignment horizontal="center" vertical="center"/>
    </xf>
    <xf numFmtId="166" fontId="4" fillId="10" borderId="3" xfId="0" applyNumberFormat="1" applyFont="1" applyFill="1" applyBorder="1" applyAlignment="1">
      <alignment horizontal="center" vertical="center"/>
    </xf>
    <xf numFmtId="166" fontId="3" fillId="1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397330</xdr:colOff>
      <xdr:row>0</xdr:row>
      <xdr:rowOff>0</xdr:rowOff>
    </xdr:from>
    <xdr:to>
      <xdr:col>14</xdr:col>
      <xdr:colOff>76201</xdr:colOff>
      <xdr:row>21</xdr:row>
      <xdr:rowOff>210082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3246F1-CC33-1AC9-1BEE-E4DB98D59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4244" y="0"/>
          <a:ext cx="5970814" cy="5010682"/>
        </a:xfrm>
        <a:prstGeom prst="rect">
          <a:avLst/>
        </a:prstGeom>
      </xdr:spPr>
    </xdr:pic>
    <xdr:clientData/>
  </xdr:twoCellAnchor>
  <xdr:twoCellAnchor>
    <xdr:from>
      <xdr:col>0</xdr:col>
      <xdr:colOff>604157</xdr:colOff>
      <xdr:row>28</xdr:row>
      <xdr:rowOff>157844</xdr:rowOff>
    </xdr:from>
    <xdr:to>
      <xdr:col>4</xdr:col>
      <xdr:colOff>244929</xdr:colOff>
      <xdr:row>34</xdr:row>
      <xdr:rowOff>103415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D029C94-7F47-67CD-1060-980039FB955E}"/>
            </a:ext>
          </a:extLst>
        </xdr:cNvPr>
        <xdr:cNvSpPr txBox="1"/>
      </xdr:nvSpPr>
      <xdr:spPr>
        <a:xfrm>
          <a:off x="604157" y="6515101"/>
          <a:ext cx="4163786" cy="105591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400">
              <a:latin typeface="+mn-lt"/>
            </a:rPr>
            <a:t>Compléter la Feuille</a:t>
          </a:r>
          <a:r>
            <a:rPr lang="fr-CH" sz="1400" baseline="0">
              <a:latin typeface="+mn-lt"/>
            </a:rPr>
            <a:t> "Décompte final de l'ouvrage"   ↓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400" baseline="0">
              <a:latin typeface="+mn-lt"/>
            </a:rPr>
            <a:t>pour avoir une estimation du coût d'investissement  </a:t>
          </a:r>
          <a:r>
            <a:rPr lang="fr-C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↓</a:t>
          </a:r>
          <a:endParaRPr lang="fr-CH" sz="1400" baseline="0">
            <a:latin typeface="+mn-lt"/>
          </a:endParaRPr>
        </a:p>
        <a:p>
          <a:r>
            <a:rPr lang="fr-CH" sz="1400" baseline="0">
              <a:latin typeface="+mn-lt"/>
            </a:rPr>
            <a:t>de l'ouvrage                                                                                    </a:t>
          </a:r>
          <a:r>
            <a:rPr lang="fr-C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↓  </a:t>
          </a:r>
          <a:r>
            <a:rPr lang="fr-CH" sz="1400" baseline="0">
              <a:latin typeface="+mn-lt"/>
            </a:rPr>
            <a:t>  </a:t>
          </a:r>
        </a:p>
        <a:p>
          <a:r>
            <a:rPr lang="fr-CH" sz="1400" baseline="0">
              <a:latin typeface="+mn-lt"/>
            </a:rPr>
            <a:t>                                                                                                              </a:t>
          </a:r>
          <a:endParaRPr lang="fr-CH" sz="1400">
            <a:latin typeface="+mn-lt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 GABRIELI" id="{895BB323-8521-4F7F-878D-5AC05CBA6FD3}" userId="S::Elia.GABRIELI@admin.vs.ch::52ab444a-1ba8-4d8d-b640-52c66fcf8e9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06-05T05:06:29.21" personId="{895BB323-8521-4F7F-878D-5AC05CBA6FD3}" id="{F31070E4-87CD-4131-B472-7DCE15EB5D92}">
    <text>Reporter ici la surface totale en vigne selon le registre des vignes</text>
  </threadedComment>
  <threadedComment ref="B3" dT="2025-06-05T05:25:17.95" personId="{895BB323-8521-4F7F-878D-5AC05CBA6FD3}" id="{7E4482E3-6ECB-4C30-A95C-2DE582EE445B}">
    <text xml:space="preserve">Estimez la largeur et la longueur de la parcelle, même ci sa forme n’est pas régulière. Donnez le chiffre le plus grand à la mesure qui représente la direction des lignes. </text>
  </threadedComment>
  <threadedComment ref="B5" dT="2025-06-05T05:26:42.93" personId="{895BB323-8521-4F7F-878D-5AC05CBA6FD3}" id="{D9DB8165-942B-4DB0-861B-2B67DC58E920}">
    <text>Distance entre deux piquets de deux lignes voisines. En banquette ce chiffre peut varier de 1,80m à 2,50m en fonction de la pente de de la largeur du replat.</text>
  </threadedComment>
  <threadedComment ref="B6" dT="2025-06-05T05:27:41.96" personId="{895BB323-8521-4F7F-878D-5AC05CBA6FD3}" id="{D2FAEDF2-FCDF-44D2-AF81-3A32D0DA8532}">
    <text>Distance entre deux ceps. Généralement entre 0,7 et 0,9 mètres.</text>
  </threadedComment>
  <threadedComment ref="B7" dT="2025-06-05T05:08:09.12" personId="{895BB323-8521-4F7F-878D-5AC05CBA6FD3}" id="{04CD7F36-B7B7-42D1-89F2-43C74BE48B89}">
    <text>En général 6m.</text>
  </threadedComment>
  <threadedComment ref="A9" dT="2025-06-05T06:07:28.24" personId="{895BB323-8521-4F7F-878D-5AC05CBA6FD3}" id="{AEFD2B38-33CD-4881-93B8-AC285C67A19C}">
    <text>Valeurs indicatifs. Vous pouvez adapter les chiffres en fonction du plan de votre plantation.</text>
  </threadedComment>
  <threadedComment ref="B10" dT="2025-06-05T05:09:00.88" personId="{895BB323-8521-4F7F-878D-5AC05CBA6FD3}" id="{FBED3BBF-18C4-4464-9727-1CE0BD486696}">
    <text xml:space="preserve">Cette surface doit correspondre approximativement à la surface cadastrale.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" dT="2025-06-05T05:43:47.60" personId="{895BB323-8521-4F7F-878D-5AC05CBA6FD3}" id="{5ECF671C-9E86-4F34-9A99-FEE70D350F91}">
    <text>Introduire le salaire horaire moyen des ouvriers viticole (charges sociales incluses).</text>
  </threadedComment>
  <threadedComment ref="C4" dT="2025-06-05T05:45:47.96" personId="{895BB323-8521-4F7F-878D-5AC05CBA6FD3}" id="{F6161BC6-6AA4-4DF2-9751-1DB20FC33943}">
    <text>Introduire le montant du forfait (souvent entreprise externe)</text>
  </threadedComment>
  <threadedComment ref="D4" dT="2025-06-05T05:46:32.28" personId="{895BB323-8521-4F7F-878D-5AC05CBA6FD3}" id="{F1A77A6C-BEE2-45DC-A35B-6BA9EF7F03FE}">
    <text>Introduire les heures de travail pour l’exécution des travaux</text>
  </threadedComment>
  <threadedComment ref="H4" dT="2025-06-05T05:46:54.77" personId="{895BB323-8521-4F7F-878D-5AC05CBA6FD3}" id="{09EBE742-25DB-4AC9-B189-2B2EC7F85BC9}">
    <text>Introduire le prix unitaire du matériel</text>
  </threadedComment>
  <threadedComment ref="H8" dT="2025-06-24T12:08:36.10" personId="{895BB323-8521-4F7F-878D-5AC05CBA6FD3}" id="{8D06A37E-6D25-431F-9446-5CEB67D18338}">
    <text>Prix indicatifs, à modifier selon vos meilleures offres.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46E5-4145-4984-A6CC-A2C92EB1D76D}">
  <dimension ref="A1:F36"/>
  <sheetViews>
    <sheetView workbookViewId="0">
      <selection activeCell="B8" sqref="B8"/>
    </sheetView>
  </sheetViews>
  <sheetFormatPr baseColWidth="10" defaultRowHeight="14.6" x14ac:dyDescent="0.4"/>
  <cols>
    <col min="1" max="1" width="39.07421875" bestFit="1" customWidth="1"/>
    <col min="3" max="3" width="7.3046875" style="2" bestFit="1" customWidth="1"/>
    <col min="4" max="4" width="6.4609375" customWidth="1"/>
    <col min="5" max="5" width="9.765625" customWidth="1"/>
    <col min="6" max="6" width="8.23046875" bestFit="1" customWidth="1"/>
    <col min="8" max="8" width="11.3828125" bestFit="1" customWidth="1"/>
  </cols>
  <sheetData>
    <row r="1" spans="1:6" ht="18" x14ac:dyDescent="0.55000000000000004">
      <c r="A1" s="72" t="s">
        <v>48</v>
      </c>
      <c r="B1" s="72"/>
      <c r="C1" s="72"/>
      <c r="D1" s="7"/>
      <c r="E1" s="73" t="s">
        <v>58</v>
      </c>
      <c r="F1" s="73"/>
    </row>
    <row r="2" spans="1:6" ht="18" x14ac:dyDescent="0.55000000000000004">
      <c r="A2" s="8" t="s">
        <v>13</v>
      </c>
      <c r="B2" s="9">
        <v>4000</v>
      </c>
      <c r="C2" s="10" t="s">
        <v>10</v>
      </c>
      <c r="D2" s="7"/>
      <c r="E2" s="11">
        <v>1585</v>
      </c>
      <c r="F2" s="12" t="s">
        <v>10</v>
      </c>
    </row>
    <row r="3" spans="1:6" ht="18" x14ac:dyDescent="0.55000000000000004">
      <c r="A3" s="8" t="s">
        <v>6</v>
      </c>
      <c r="B3" s="9">
        <v>40</v>
      </c>
      <c r="C3" s="10" t="s">
        <v>11</v>
      </c>
      <c r="D3" s="7"/>
      <c r="E3" s="11">
        <v>40</v>
      </c>
      <c r="F3" s="12" t="s">
        <v>11</v>
      </c>
    </row>
    <row r="4" spans="1:6" ht="18" x14ac:dyDescent="0.55000000000000004">
      <c r="A4" s="8" t="s">
        <v>7</v>
      </c>
      <c r="B4" s="9">
        <v>100</v>
      </c>
      <c r="C4" s="10" t="s">
        <v>11</v>
      </c>
      <c r="D4" s="7"/>
      <c r="E4" s="11">
        <v>50</v>
      </c>
      <c r="F4" s="12" t="s">
        <v>11</v>
      </c>
    </row>
    <row r="5" spans="1:6" ht="18" x14ac:dyDescent="0.55000000000000004">
      <c r="A5" s="8" t="s">
        <v>4</v>
      </c>
      <c r="B5" s="9">
        <v>1.6</v>
      </c>
      <c r="C5" s="10" t="s">
        <v>11</v>
      </c>
      <c r="D5" s="7"/>
      <c r="E5" s="11">
        <v>1.6</v>
      </c>
      <c r="F5" s="12" t="s">
        <v>11</v>
      </c>
    </row>
    <row r="6" spans="1:6" ht="18" x14ac:dyDescent="0.55000000000000004">
      <c r="A6" s="8" t="s">
        <v>5</v>
      </c>
      <c r="B6" s="9">
        <v>0.75</v>
      </c>
      <c r="C6" s="10" t="s">
        <v>11</v>
      </c>
      <c r="D6" s="7"/>
      <c r="E6" s="11">
        <v>0.8</v>
      </c>
      <c r="F6" s="12" t="s">
        <v>11</v>
      </c>
    </row>
    <row r="7" spans="1:6" ht="18" x14ac:dyDescent="0.55000000000000004">
      <c r="A7" s="8" t="s">
        <v>57</v>
      </c>
      <c r="B7" s="9">
        <v>6</v>
      </c>
      <c r="C7" s="10" t="s">
        <v>11</v>
      </c>
      <c r="D7" s="7"/>
      <c r="E7" s="11">
        <v>6</v>
      </c>
      <c r="F7" s="12" t="s">
        <v>11</v>
      </c>
    </row>
    <row r="8" spans="1:6" ht="18" x14ac:dyDescent="0.55000000000000004">
      <c r="A8" s="7"/>
      <c r="B8" s="7"/>
      <c r="C8" s="13"/>
      <c r="D8" s="7"/>
      <c r="E8" s="7"/>
      <c r="F8" s="7"/>
    </row>
    <row r="9" spans="1:6" ht="18" x14ac:dyDescent="0.55000000000000004">
      <c r="A9" s="69" t="s">
        <v>49</v>
      </c>
      <c r="B9" s="70"/>
      <c r="C9" s="71"/>
      <c r="D9" s="7"/>
      <c r="E9" s="7"/>
      <c r="F9" s="7"/>
    </row>
    <row r="10" spans="1:6" ht="18" x14ac:dyDescent="0.55000000000000004">
      <c r="A10" s="14" t="s">
        <v>14</v>
      </c>
      <c r="B10" s="15">
        <f>+B3*B4</f>
        <v>4000</v>
      </c>
      <c r="C10" s="16" t="s">
        <v>10</v>
      </c>
      <c r="D10" s="7"/>
      <c r="E10" s="17">
        <f>+E3*E4</f>
        <v>2000</v>
      </c>
      <c r="F10" s="12" t="s">
        <v>10</v>
      </c>
    </row>
    <row r="11" spans="1:6" ht="18" x14ac:dyDescent="0.55000000000000004">
      <c r="A11" s="18" t="s">
        <v>9</v>
      </c>
      <c r="B11" s="19">
        <f>10000/(B5*B6)</f>
        <v>8333.3333333333321</v>
      </c>
      <c r="C11" s="20" t="s">
        <v>12</v>
      </c>
      <c r="D11" s="7"/>
      <c r="E11" s="17">
        <f>10000/(E5*E6)</f>
        <v>7812.4999999999982</v>
      </c>
      <c r="F11" s="12" t="s">
        <v>12</v>
      </c>
    </row>
    <row r="12" spans="1:6" ht="18" x14ac:dyDescent="0.55000000000000004">
      <c r="A12" s="14" t="s">
        <v>61</v>
      </c>
      <c r="B12" s="15">
        <f>((MAX(B3:B4)-3))</f>
        <v>97</v>
      </c>
      <c r="C12" s="16" t="s">
        <v>11</v>
      </c>
      <c r="D12" s="7"/>
      <c r="E12" s="17">
        <f>((MAX(E3:E4)-3))</f>
        <v>47</v>
      </c>
      <c r="F12" s="12" t="s">
        <v>11</v>
      </c>
    </row>
    <row r="13" spans="1:6" ht="18" x14ac:dyDescent="0.55000000000000004">
      <c r="A13" s="18" t="s">
        <v>8</v>
      </c>
      <c r="B13" s="19">
        <f>((((MIN(B3:B4)-1.4)/B5)+B5))</f>
        <v>25.725000000000001</v>
      </c>
      <c r="C13" s="20" t="s">
        <v>18</v>
      </c>
      <c r="D13" s="7"/>
      <c r="E13" s="17">
        <f>((((MIN(E3:E4)-1.4)/E5)+E5))</f>
        <v>25.725000000000001</v>
      </c>
      <c r="F13" s="12" t="s">
        <v>18</v>
      </c>
    </row>
    <row r="14" spans="1:6" ht="18" x14ac:dyDescent="0.55000000000000004">
      <c r="A14" s="14" t="s">
        <v>24</v>
      </c>
      <c r="B14" s="15">
        <f>B11/10000*B10</f>
        <v>3333.333333333333</v>
      </c>
      <c r="C14" s="16" t="s">
        <v>19</v>
      </c>
      <c r="D14" s="7"/>
      <c r="E14" s="17">
        <f>E11/10000*E10</f>
        <v>1562.4999999999995</v>
      </c>
      <c r="F14" s="12" t="s">
        <v>19</v>
      </c>
    </row>
    <row r="15" spans="1:6" ht="18" x14ac:dyDescent="0.55000000000000004">
      <c r="A15" s="18" t="s">
        <v>21</v>
      </c>
      <c r="B15" s="19">
        <f>+B14*5/100</f>
        <v>166.66666666666663</v>
      </c>
      <c r="C15" s="20" t="s">
        <v>19</v>
      </c>
      <c r="D15" s="7"/>
      <c r="E15" s="17">
        <f>+E14*5/100</f>
        <v>78.124999999999986</v>
      </c>
      <c r="F15" s="12" t="s">
        <v>19</v>
      </c>
    </row>
    <row r="16" spans="1:6" ht="18" x14ac:dyDescent="0.55000000000000004">
      <c r="A16" s="14" t="s">
        <v>22</v>
      </c>
      <c r="B16" s="15">
        <f>+SUM(B14:B15)</f>
        <v>3499.9999999999995</v>
      </c>
      <c r="C16" s="16" t="s">
        <v>19</v>
      </c>
      <c r="D16" s="7"/>
      <c r="E16" s="17">
        <f>+SUM(E14:E15)</f>
        <v>1640.6249999999995</v>
      </c>
      <c r="F16" s="12" t="s">
        <v>19</v>
      </c>
    </row>
    <row r="17" spans="1:6" ht="18" x14ac:dyDescent="0.55000000000000004">
      <c r="A17" s="18" t="s">
        <v>15</v>
      </c>
      <c r="B17" s="19">
        <f>+B14</f>
        <v>3333.333333333333</v>
      </c>
      <c r="C17" s="20" t="s">
        <v>19</v>
      </c>
      <c r="D17" s="7"/>
      <c r="E17" s="17">
        <f>+E14</f>
        <v>1562.4999999999995</v>
      </c>
      <c r="F17" s="12" t="s">
        <v>19</v>
      </c>
    </row>
    <row r="18" spans="1:6" ht="18" x14ac:dyDescent="0.55000000000000004">
      <c r="A18" s="14" t="s">
        <v>23</v>
      </c>
      <c r="B18" s="15">
        <f>+B13*2</f>
        <v>51.45</v>
      </c>
      <c r="C18" s="16" t="s">
        <v>19</v>
      </c>
      <c r="D18" s="7"/>
      <c r="E18" s="17">
        <f>+E13*2</f>
        <v>51.45</v>
      </c>
      <c r="F18" s="12" t="s">
        <v>19</v>
      </c>
    </row>
    <row r="19" spans="1:6" ht="18" x14ac:dyDescent="0.55000000000000004">
      <c r="A19" s="18" t="s">
        <v>25</v>
      </c>
      <c r="B19" s="19">
        <f>+((B12/(B7))-1)*B13</f>
        <v>390.16250000000008</v>
      </c>
      <c r="C19" s="20" t="s">
        <v>19</v>
      </c>
      <c r="D19" s="7"/>
      <c r="E19" s="17">
        <f>+((E12/(E7))-1)*E13</f>
        <v>175.78749999999999</v>
      </c>
      <c r="F19" s="12" t="s">
        <v>19</v>
      </c>
    </row>
    <row r="20" spans="1:6" ht="18" x14ac:dyDescent="0.55000000000000004">
      <c r="A20" s="14" t="s">
        <v>16</v>
      </c>
      <c r="B20" s="15">
        <f>+B13*2</f>
        <v>51.45</v>
      </c>
      <c r="C20" s="16" t="s">
        <v>17</v>
      </c>
      <c r="D20" s="7"/>
      <c r="E20" s="17">
        <f>+E13*2</f>
        <v>51.45</v>
      </c>
      <c r="F20" s="12" t="s">
        <v>17</v>
      </c>
    </row>
    <row r="21" spans="1:6" ht="18" x14ac:dyDescent="0.55000000000000004">
      <c r="A21" s="18" t="s">
        <v>26</v>
      </c>
      <c r="B21" s="19">
        <f>+B12*B13</f>
        <v>2495.3250000000003</v>
      </c>
      <c r="C21" s="20" t="s">
        <v>11</v>
      </c>
      <c r="D21" s="7"/>
      <c r="E21" s="17">
        <f>+E12*E13</f>
        <v>1209.075</v>
      </c>
      <c r="F21" s="12" t="s">
        <v>11</v>
      </c>
    </row>
    <row r="22" spans="1:6" ht="18" x14ac:dyDescent="0.55000000000000004">
      <c r="A22" s="14" t="s">
        <v>27</v>
      </c>
      <c r="B22" s="15">
        <f>+B13*B12</f>
        <v>2495.3250000000003</v>
      </c>
      <c r="C22" s="16" t="s">
        <v>11</v>
      </c>
      <c r="D22" s="7"/>
      <c r="E22" s="17">
        <f>+E13*E12</f>
        <v>1209.075</v>
      </c>
      <c r="F22" s="12" t="s">
        <v>11</v>
      </c>
    </row>
    <row r="23" spans="1:6" ht="18" x14ac:dyDescent="0.55000000000000004">
      <c r="A23" s="18" t="s">
        <v>29</v>
      </c>
      <c r="B23" s="21">
        <f>+B12*B13*4/1000</f>
        <v>9.9813000000000009</v>
      </c>
      <c r="C23" s="20" t="s">
        <v>20</v>
      </c>
      <c r="D23" s="7"/>
      <c r="E23" s="22">
        <f>+E12*E13*4/1000</f>
        <v>4.8363000000000005</v>
      </c>
      <c r="F23" s="12" t="s">
        <v>20</v>
      </c>
    </row>
    <row r="24" spans="1:6" ht="18" x14ac:dyDescent="0.55000000000000004">
      <c r="A24" s="14" t="s">
        <v>28</v>
      </c>
      <c r="B24" s="23">
        <f>+B12*B13*6/1000</f>
        <v>14.971950000000001</v>
      </c>
      <c r="C24" s="16" t="s">
        <v>20</v>
      </c>
      <c r="D24" s="7"/>
      <c r="E24" s="22">
        <f>+E12*E13*6/1000</f>
        <v>7.2544500000000003</v>
      </c>
      <c r="F24" s="12" t="s">
        <v>20</v>
      </c>
    </row>
    <row r="25" spans="1:6" ht="18" x14ac:dyDescent="0.55000000000000004">
      <c r="A25" s="18" t="s">
        <v>30</v>
      </c>
      <c r="B25" s="19">
        <f>+B19</f>
        <v>390.16250000000008</v>
      </c>
      <c r="C25" s="20" t="s">
        <v>19</v>
      </c>
      <c r="D25" s="7"/>
      <c r="E25" s="17">
        <f>+E19</f>
        <v>175.78749999999999</v>
      </c>
      <c r="F25" s="12" t="s">
        <v>19</v>
      </c>
    </row>
    <row r="26" spans="1:6" ht="18" x14ac:dyDescent="0.55000000000000004">
      <c r="A26" s="14" t="s">
        <v>31</v>
      </c>
      <c r="B26" s="15">
        <f>+B12*B13</f>
        <v>2495.3250000000003</v>
      </c>
      <c r="C26" s="16" t="s">
        <v>11</v>
      </c>
      <c r="D26" s="7"/>
      <c r="E26" s="17">
        <f>+E12*E13</f>
        <v>1209.075</v>
      </c>
      <c r="F26" s="12" t="s">
        <v>11</v>
      </c>
    </row>
    <row r="27" spans="1:6" ht="18" x14ac:dyDescent="0.55000000000000004">
      <c r="A27" s="18" t="s">
        <v>32</v>
      </c>
      <c r="B27" s="19">
        <f>+B21/0.98</f>
        <v>2546.2500000000005</v>
      </c>
      <c r="C27" s="20" t="s">
        <v>11</v>
      </c>
      <c r="D27" s="7"/>
      <c r="E27" s="17">
        <f>+E21/0.98</f>
        <v>1233.75</v>
      </c>
      <c r="F27" s="12" t="s">
        <v>11</v>
      </c>
    </row>
    <row r="28" spans="1:6" x14ac:dyDescent="0.4">
      <c r="A28" s="3"/>
      <c r="B28" s="5"/>
      <c r="C28" s="4"/>
    </row>
    <row r="29" spans="1:6" x14ac:dyDescent="0.4">
      <c r="B29" s="1"/>
    </row>
    <row r="30" spans="1:6" x14ac:dyDescent="0.4">
      <c r="C30"/>
    </row>
    <row r="31" spans="1:6" x14ac:dyDescent="0.4">
      <c r="C31"/>
    </row>
    <row r="32" spans="1:6" x14ac:dyDescent="0.4">
      <c r="C32"/>
    </row>
    <row r="33" spans="3:3" x14ac:dyDescent="0.4">
      <c r="C33"/>
    </row>
    <row r="34" spans="3:3" x14ac:dyDescent="0.4">
      <c r="C34"/>
    </row>
    <row r="35" spans="3:3" x14ac:dyDescent="0.4">
      <c r="C35"/>
    </row>
    <row r="36" spans="3:3" x14ac:dyDescent="0.4">
      <c r="C36"/>
    </row>
  </sheetData>
  <mergeCells count="3">
    <mergeCell ref="A9:C9"/>
    <mergeCell ref="A1:C1"/>
    <mergeCell ref="E1:F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55297-7318-439B-9275-27B4A70CA228}">
  <dimension ref="A1:K29"/>
  <sheetViews>
    <sheetView tabSelected="1" workbookViewId="0">
      <selection activeCell="P13" sqref="P13"/>
    </sheetView>
  </sheetViews>
  <sheetFormatPr baseColWidth="10" defaultRowHeight="14.6" x14ac:dyDescent="0.4"/>
  <cols>
    <col min="1" max="1" width="29.3046875" bestFit="1" customWidth="1"/>
    <col min="2" max="2" width="22.921875" bestFit="1" customWidth="1"/>
    <col min="5" max="5" width="15.921875" customWidth="1"/>
    <col min="7" max="7" width="3.3828125" bestFit="1" customWidth="1"/>
    <col min="9" max="9" width="17.765625" customWidth="1"/>
    <col min="10" max="10" width="11.61328125" bestFit="1" customWidth="1"/>
    <col min="11" max="11" width="33.23046875" customWidth="1"/>
  </cols>
  <sheetData>
    <row r="1" spans="1:11" ht="30.9" customHeight="1" thickTop="1" x14ac:dyDescent="0.55000000000000004">
      <c r="A1" s="67" t="s">
        <v>41</v>
      </c>
      <c r="B1" s="66">
        <v>25</v>
      </c>
      <c r="C1" s="27" t="s">
        <v>42</v>
      </c>
      <c r="D1" s="6"/>
      <c r="E1" s="6"/>
      <c r="F1" s="6"/>
      <c r="G1" s="6"/>
      <c r="H1" s="6"/>
      <c r="I1" s="6"/>
      <c r="J1" s="6"/>
      <c r="K1" s="6"/>
    </row>
    <row r="2" spans="1:11" ht="17.149999999999999" customHeight="1" x14ac:dyDescent="0.55000000000000004">
      <c r="A2" s="68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30" customHeight="1" x14ac:dyDescent="0.4">
      <c r="A3" s="24"/>
      <c r="B3" s="76" t="s">
        <v>33</v>
      </c>
      <c r="C3" s="78" t="s">
        <v>50</v>
      </c>
      <c r="D3" s="79"/>
      <c r="E3" s="80"/>
      <c r="F3" s="78" t="s">
        <v>45</v>
      </c>
      <c r="G3" s="79"/>
      <c r="H3" s="79"/>
      <c r="I3" s="80"/>
      <c r="J3" s="76" t="s">
        <v>54</v>
      </c>
      <c r="K3" s="76" t="s">
        <v>43</v>
      </c>
    </row>
    <row r="4" spans="1:11" ht="15.9" customHeight="1" thickBot="1" x14ac:dyDescent="0.45">
      <c r="A4" s="24"/>
      <c r="B4" s="77"/>
      <c r="C4" s="26" t="s">
        <v>34</v>
      </c>
      <c r="D4" s="26" t="s">
        <v>51</v>
      </c>
      <c r="E4" s="26" t="s">
        <v>39</v>
      </c>
      <c r="F4" s="84" t="s">
        <v>52</v>
      </c>
      <c r="G4" s="85"/>
      <c r="H4" s="26" t="s">
        <v>53</v>
      </c>
      <c r="I4" s="26" t="s">
        <v>39</v>
      </c>
      <c r="J4" s="77"/>
      <c r="K4" s="77"/>
    </row>
    <row r="5" spans="1:11" ht="30" customHeight="1" thickTop="1" x14ac:dyDescent="0.4">
      <c r="A5" s="89" t="s">
        <v>35</v>
      </c>
      <c r="B5" s="27" t="s">
        <v>0</v>
      </c>
      <c r="C5" s="28"/>
      <c r="D5" s="29"/>
      <c r="E5" s="30">
        <f>+D5*$B$1</f>
        <v>0</v>
      </c>
      <c r="F5" s="31"/>
      <c r="G5" s="32" t="s">
        <v>10</v>
      </c>
      <c r="H5" s="33"/>
      <c r="I5" s="30">
        <f t="shared" ref="I5:I7" si="0">+F5*H5</f>
        <v>0</v>
      </c>
      <c r="J5" s="33"/>
      <c r="K5" s="34"/>
    </row>
    <row r="6" spans="1:11" ht="30" customHeight="1" x14ac:dyDescent="0.4">
      <c r="A6" s="90"/>
      <c r="B6" s="35" t="s">
        <v>55</v>
      </c>
      <c r="C6" s="36"/>
      <c r="D6" s="37"/>
      <c r="E6" s="38">
        <f>+D6*$B$1</f>
        <v>0</v>
      </c>
      <c r="F6" s="39"/>
      <c r="G6" s="40" t="s">
        <v>10</v>
      </c>
      <c r="H6" s="41"/>
      <c r="I6" s="38">
        <f t="shared" si="0"/>
        <v>0</v>
      </c>
      <c r="J6" s="41"/>
      <c r="K6" s="42"/>
    </row>
    <row r="7" spans="1:11" ht="30" customHeight="1" thickBot="1" x14ac:dyDescent="0.45">
      <c r="A7" s="91"/>
      <c r="B7" s="35" t="s">
        <v>1</v>
      </c>
      <c r="C7" s="43"/>
      <c r="D7" s="44"/>
      <c r="E7" s="45">
        <f>+D7*$B$1</f>
        <v>0</v>
      </c>
      <c r="F7" s="46"/>
      <c r="G7" s="47" t="s">
        <v>10</v>
      </c>
      <c r="H7" s="48"/>
      <c r="I7" s="45">
        <f t="shared" si="0"/>
        <v>0</v>
      </c>
      <c r="J7" s="48"/>
      <c r="K7" s="49"/>
    </row>
    <row r="8" spans="1:11" ht="30" customHeight="1" thickTop="1" x14ac:dyDescent="0.4">
      <c r="A8" s="89" t="s">
        <v>36</v>
      </c>
      <c r="B8" s="50" t="s">
        <v>2</v>
      </c>
      <c r="C8" s="28"/>
      <c r="D8" s="81"/>
      <c r="E8" s="94">
        <f>+D8*$B$1</f>
        <v>0</v>
      </c>
      <c r="F8" s="51">
        <f>+'Aide à la commande de matériel'!B16</f>
        <v>3499.9999999999995</v>
      </c>
      <c r="G8" s="52" t="s">
        <v>46</v>
      </c>
      <c r="H8" s="33">
        <v>3.8</v>
      </c>
      <c r="I8" s="30">
        <f>+F8*H8</f>
        <v>13299.999999999998</v>
      </c>
      <c r="J8" s="33"/>
      <c r="K8" s="53"/>
    </row>
    <row r="9" spans="1:11" ht="30" customHeight="1" x14ac:dyDescent="0.4">
      <c r="A9" s="90"/>
      <c r="B9" s="25" t="s">
        <v>15</v>
      </c>
      <c r="C9" s="36"/>
      <c r="D9" s="82"/>
      <c r="E9" s="96"/>
      <c r="F9" s="54">
        <f>+'Aide à la commande de matériel'!B17</f>
        <v>3333.333333333333</v>
      </c>
      <c r="G9" s="55" t="s">
        <v>46</v>
      </c>
      <c r="H9" s="41">
        <v>1.2</v>
      </c>
      <c r="I9" s="38">
        <f t="shared" ref="I9:I18" si="1">+F9*H9</f>
        <v>3999.9999999999995</v>
      </c>
      <c r="J9" s="41"/>
      <c r="K9" s="56"/>
    </row>
    <row r="10" spans="1:11" ht="30" customHeight="1" thickBot="1" x14ac:dyDescent="0.45">
      <c r="A10" s="91"/>
      <c r="B10" s="57" t="s">
        <v>31</v>
      </c>
      <c r="C10" s="43"/>
      <c r="D10" s="83"/>
      <c r="E10" s="95"/>
      <c r="F10" s="59">
        <f>+'Aide à la commande de matériel'!B26</f>
        <v>2495.3250000000003</v>
      </c>
      <c r="G10" s="60" t="s">
        <v>47</v>
      </c>
      <c r="H10" s="48">
        <v>2.5</v>
      </c>
      <c r="I10" s="45">
        <f t="shared" si="1"/>
        <v>6238.3125000000009</v>
      </c>
      <c r="J10" s="48"/>
      <c r="K10" s="61"/>
    </row>
    <row r="11" spans="1:11" ht="30" customHeight="1" thickTop="1" x14ac:dyDescent="0.4">
      <c r="A11" s="89" t="s">
        <v>37</v>
      </c>
      <c r="B11" s="27" t="s">
        <v>23</v>
      </c>
      <c r="C11" s="28"/>
      <c r="D11" s="81"/>
      <c r="E11" s="94">
        <f>+D11*$B$1</f>
        <v>0</v>
      </c>
      <c r="F11" s="51">
        <f>+'Aide à la commande de matériel'!B18</f>
        <v>51.45</v>
      </c>
      <c r="G11" s="32" t="s">
        <v>46</v>
      </c>
      <c r="H11" s="33">
        <v>13</v>
      </c>
      <c r="I11" s="30">
        <f t="shared" si="1"/>
        <v>668.85</v>
      </c>
      <c r="J11" s="33"/>
      <c r="K11" s="34"/>
    </row>
    <row r="12" spans="1:11" ht="30" customHeight="1" x14ac:dyDescent="0.4">
      <c r="A12" s="90"/>
      <c r="B12" s="35" t="s">
        <v>25</v>
      </c>
      <c r="C12" s="36"/>
      <c r="D12" s="82"/>
      <c r="E12" s="96"/>
      <c r="F12" s="54">
        <f>+'Aide à la commande de matériel'!B19</f>
        <v>390.16250000000008</v>
      </c>
      <c r="G12" s="40" t="s">
        <v>46</v>
      </c>
      <c r="H12" s="41">
        <v>11.5</v>
      </c>
      <c r="I12" s="38">
        <f t="shared" si="1"/>
        <v>4486.8687500000005</v>
      </c>
      <c r="J12" s="41"/>
      <c r="K12" s="42"/>
    </row>
    <row r="13" spans="1:11" ht="30" customHeight="1" x14ac:dyDescent="0.4">
      <c r="A13" s="90"/>
      <c r="B13" s="25" t="s">
        <v>16</v>
      </c>
      <c r="C13" s="36"/>
      <c r="D13" s="82"/>
      <c r="E13" s="96"/>
      <c r="F13" s="54">
        <f>+'Aide à la commande de matériel'!B20</f>
        <v>51.45</v>
      </c>
      <c r="G13" s="55" t="s">
        <v>46</v>
      </c>
      <c r="H13" s="41">
        <v>7</v>
      </c>
      <c r="I13" s="38">
        <f t="shared" si="1"/>
        <v>360.15000000000003</v>
      </c>
      <c r="J13" s="41"/>
      <c r="K13" s="56"/>
    </row>
    <row r="14" spans="1:11" ht="30" customHeight="1" x14ac:dyDescent="0.4">
      <c r="A14" s="90"/>
      <c r="B14" s="35" t="s">
        <v>26</v>
      </c>
      <c r="C14" s="36"/>
      <c r="D14" s="82"/>
      <c r="E14" s="96"/>
      <c r="F14" s="54">
        <f>+'Aide à la commande de matériel'!B21</f>
        <v>2495.3250000000003</v>
      </c>
      <c r="G14" s="40" t="s">
        <v>11</v>
      </c>
      <c r="H14" s="41">
        <v>0.12</v>
      </c>
      <c r="I14" s="38">
        <f t="shared" si="1"/>
        <v>299.43900000000002</v>
      </c>
      <c r="J14" s="41"/>
      <c r="K14" s="42"/>
    </row>
    <row r="15" spans="1:11" ht="30" customHeight="1" x14ac:dyDescent="0.4">
      <c r="A15" s="90"/>
      <c r="B15" s="25" t="s">
        <v>56</v>
      </c>
      <c r="C15" s="36"/>
      <c r="D15" s="82"/>
      <c r="E15" s="96"/>
      <c r="F15" s="54">
        <f>+'Aide à la commande de matériel'!B23</f>
        <v>9.9813000000000009</v>
      </c>
      <c r="G15" s="55" t="s">
        <v>20</v>
      </c>
      <c r="H15" s="36">
        <v>100</v>
      </c>
      <c r="I15" s="38">
        <f t="shared" si="1"/>
        <v>998.13000000000011</v>
      </c>
      <c r="J15" s="41"/>
      <c r="K15" s="56"/>
    </row>
    <row r="16" spans="1:11" ht="30" customHeight="1" thickBot="1" x14ac:dyDescent="0.45">
      <c r="A16" s="91"/>
      <c r="B16" s="57" t="s">
        <v>44</v>
      </c>
      <c r="C16" s="43"/>
      <c r="D16" s="83"/>
      <c r="E16" s="95"/>
      <c r="F16" s="59">
        <f>+'Aide à la commande de matériel'!B25</f>
        <v>390.16250000000008</v>
      </c>
      <c r="G16" s="60" t="s">
        <v>46</v>
      </c>
      <c r="H16" s="48">
        <v>1.6</v>
      </c>
      <c r="I16" s="45">
        <f t="shared" si="1"/>
        <v>624.26000000000022</v>
      </c>
      <c r="J16" s="48"/>
      <c r="K16" s="61"/>
    </row>
    <row r="17" spans="1:11" ht="30" customHeight="1" thickTop="1" x14ac:dyDescent="0.4">
      <c r="A17" s="89" t="s">
        <v>38</v>
      </c>
      <c r="B17" s="27" t="s">
        <v>32</v>
      </c>
      <c r="C17" s="28"/>
      <c r="D17" s="81"/>
      <c r="E17" s="94">
        <f>+D17*$B$1</f>
        <v>0</v>
      </c>
      <c r="F17" s="51">
        <f>+'Aide à la commande de matériel'!B27</f>
        <v>2546.2500000000005</v>
      </c>
      <c r="G17" s="32" t="s">
        <v>11</v>
      </c>
      <c r="H17" s="33">
        <v>0.3</v>
      </c>
      <c r="I17" s="30">
        <f t="shared" si="1"/>
        <v>763.87500000000011</v>
      </c>
      <c r="J17" s="33"/>
      <c r="K17" s="34"/>
    </row>
    <row r="18" spans="1:11" ht="30" customHeight="1" thickBot="1" x14ac:dyDescent="0.45">
      <c r="A18" s="91"/>
      <c r="B18" s="57" t="s">
        <v>3</v>
      </c>
      <c r="C18" s="43"/>
      <c r="D18" s="83"/>
      <c r="E18" s="95"/>
      <c r="F18" s="59">
        <v>1</v>
      </c>
      <c r="G18" s="60" t="s">
        <v>46</v>
      </c>
      <c r="H18" s="43">
        <v>800</v>
      </c>
      <c r="I18" s="45">
        <f t="shared" si="1"/>
        <v>800</v>
      </c>
      <c r="J18" s="48"/>
      <c r="K18" s="61"/>
    </row>
    <row r="19" spans="1:11" ht="30" customHeight="1" thickTop="1" thickBot="1" x14ac:dyDescent="0.45">
      <c r="A19" s="74" t="s">
        <v>39</v>
      </c>
      <c r="B19" s="75"/>
      <c r="C19" s="58">
        <f>+SUM(C5:C18)</f>
        <v>0</v>
      </c>
      <c r="D19" s="58">
        <f t="shared" ref="D19:J19" si="2">+SUM(D5:D18)</f>
        <v>0</v>
      </c>
      <c r="E19" s="58">
        <f t="shared" si="2"/>
        <v>0</v>
      </c>
      <c r="F19" s="98">
        <f>+SUM(I5:I18)</f>
        <v>32539.885249999999</v>
      </c>
      <c r="G19" s="98"/>
      <c r="H19" s="98"/>
      <c r="I19" s="98"/>
      <c r="J19" s="94">
        <f t="shared" si="2"/>
        <v>0</v>
      </c>
      <c r="K19" s="99">
        <f>+SUM(J19,F19,C20)</f>
        <v>32539.885249999999</v>
      </c>
    </row>
    <row r="20" spans="1:11" ht="30" customHeight="1" thickTop="1" thickBot="1" x14ac:dyDescent="0.45">
      <c r="A20" s="92"/>
      <c r="B20" s="93"/>
      <c r="C20" s="86">
        <f>+E19+C19</f>
        <v>0</v>
      </c>
      <c r="D20" s="87"/>
      <c r="E20" s="88"/>
      <c r="F20" s="98"/>
      <c r="G20" s="98"/>
      <c r="H20" s="98"/>
      <c r="I20" s="98"/>
      <c r="J20" s="100"/>
      <c r="K20" s="101"/>
    </row>
    <row r="21" spans="1:11" ht="17.600000000000001" thickTop="1" x14ac:dyDescent="0.4">
      <c r="A21" s="74" t="s">
        <v>40</v>
      </c>
      <c r="B21" s="75"/>
      <c r="C21" s="97">
        <f>+K19/'Aide à la commande de matériel'!B2</f>
        <v>8.1349713124999994</v>
      </c>
      <c r="D21" s="97"/>
      <c r="E21" s="97"/>
      <c r="F21" s="97"/>
      <c r="G21" s="97"/>
      <c r="H21" s="97"/>
      <c r="I21" s="97"/>
      <c r="J21" s="97"/>
      <c r="K21" s="97"/>
    </row>
    <row r="22" spans="1:11" ht="17.149999999999999" x14ac:dyDescent="0.55000000000000004">
      <c r="A22" s="6"/>
      <c r="B22" s="6"/>
      <c r="C22" s="62"/>
      <c r="D22" s="63"/>
      <c r="E22" s="62"/>
      <c r="F22" s="63"/>
      <c r="G22" s="63"/>
      <c r="H22" s="63"/>
      <c r="I22" s="63"/>
      <c r="J22" s="62"/>
      <c r="K22" s="62"/>
    </row>
    <row r="23" spans="1:11" ht="17.149999999999999" x14ac:dyDescent="0.55000000000000004">
      <c r="A23" s="65" t="s">
        <v>59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17.149999999999999" x14ac:dyDescent="0.55000000000000004">
      <c r="A24" s="64" t="s">
        <v>60</v>
      </c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17.149999999999999" x14ac:dyDescent="0.55000000000000004"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17.149999999999999" x14ac:dyDescent="0.5500000000000000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17.149999999999999" x14ac:dyDescent="0.5500000000000000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17.149999999999999" x14ac:dyDescent="0.5500000000000000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17.149999999999999" x14ac:dyDescent="0.5500000000000000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</sheetData>
  <mergeCells count="24">
    <mergeCell ref="E17:E18"/>
    <mergeCell ref="E11:E16"/>
    <mergeCell ref="E8:E10"/>
    <mergeCell ref="A11:A16"/>
    <mergeCell ref="A19:B20"/>
    <mergeCell ref="B3:B4"/>
    <mergeCell ref="A17:A18"/>
    <mergeCell ref="D17:D18"/>
    <mergeCell ref="C21:K21"/>
    <mergeCell ref="A21:B21"/>
    <mergeCell ref="F19:I19"/>
    <mergeCell ref="F20:I20"/>
    <mergeCell ref="K3:K4"/>
    <mergeCell ref="K19:K20"/>
    <mergeCell ref="C3:E3"/>
    <mergeCell ref="F3:I3"/>
    <mergeCell ref="D8:D10"/>
    <mergeCell ref="F4:G4"/>
    <mergeCell ref="J19:J20"/>
    <mergeCell ref="J3:J4"/>
    <mergeCell ref="C20:E20"/>
    <mergeCell ref="D11:D16"/>
    <mergeCell ref="A5:A7"/>
    <mergeCell ref="A8:A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Aide à la commande de matériel</vt:lpstr>
      <vt:lpstr>Décompte final de l'ouvrage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GABRIELI</dc:creator>
  <cp:lastModifiedBy>Elia GABRIELI</cp:lastModifiedBy>
  <dcterms:created xsi:type="dcterms:W3CDTF">2025-05-13T07:07:31Z</dcterms:created>
  <dcterms:modified xsi:type="dcterms:W3CDTF">2025-06-24T12:08:40Z</dcterms:modified>
</cp:coreProperties>
</file>