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vingun\AppData\Roaming\OpenText\OTEdit\EC_ecm2\c73396113\"/>
    </mc:Choice>
  </mc:AlternateContent>
  <xr:revisionPtr revIDLastSave="0" documentId="13_ncr:1_{7CCB94E6-3DA5-4747-BFC8-2FFB7F956FCD}" xr6:coauthVersionLast="47" xr6:coauthVersionMax="47" xr10:uidLastSave="{00000000-0000-0000-0000-000000000000}"/>
  <bookViews>
    <workbookView xWindow="19110" yWindow="0" windowWidth="19290" windowHeight="20880" xr2:uid="{00000000-000D-0000-FFFF-FFFF00000000}"/>
  </bookViews>
  <sheets>
    <sheet name="Bilan de fumure 2 pages" sheetId="6" r:id="rId1"/>
    <sheet name="Bilan de fumure 4 pages" sheetId="4" r:id="rId2"/>
    <sheet name="Normes de fumure" sheetId="3" r:id="rId3"/>
  </sheets>
  <definedNames>
    <definedName name="_xlnm.Print_Area" localSheetId="0">'Bilan de fumure 2 pages'!$A$1:$AC$78</definedName>
    <definedName name="_xlnm.Print_Area" localSheetId="1">'Bilan de fumure 4 pages'!$A$1:$AC$154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2" i="4" l="1"/>
  <c r="H132" i="4"/>
  <c r="I132" i="4"/>
  <c r="J132" i="4"/>
  <c r="F133" i="4"/>
  <c r="H133" i="4"/>
  <c r="I133" i="4"/>
  <c r="J133" i="4"/>
  <c r="F134" i="4"/>
  <c r="H134" i="4"/>
  <c r="I134" i="4"/>
  <c r="J134" i="4"/>
  <c r="F135" i="4"/>
  <c r="H135" i="4"/>
  <c r="I135" i="4"/>
  <c r="J135" i="4"/>
  <c r="F136" i="4"/>
  <c r="H136" i="4"/>
  <c r="I136" i="4"/>
  <c r="J136" i="4"/>
  <c r="F137" i="4"/>
  <c r="H137" i="4"/>
  <c r="I137" i="4"/>
  <c r="J137" i="4"/>
  <c r="F138" i="4"/>
  <c r="H138" i="4"/>
  <c r="I138" i="4"/>
  <c r="J138" i="4"/>
  <c r="F139" i="4"/>
  <c r="H139" i="4"/>
  <c r="I139" i="4"/>
  <c r="J139" i="4"/>
  <c r="F94" i="4"/>
  <c r="H94" i="4"/>
  <c r="I94" i="4"/>
  <c r="J94" i="4"/>
  <c r="F95" i="4"/>
  <c r="H95" i="4"/>
  <c r="I95" i="4"/>
  <c r="J95" i="4"/>
  <c r="F96" i="4"/>
  <c r="H96" i="4"/>
  <c r="I96" i="4"/>
  <c r="J96" i="4"/>
  <c r="F97" i="4"/>
  <c r="H97" i="4"/>
  <c r="I97" i="4"/>
  <c r="J97" i="4"/>
  <c r="F98" i="4"/>
  <c r="H98" i="4"/>
  <c r="I98" i="4"/>
  <c r="J98" i="4"/>
  <c r="F99" i="4"/>
  <c r="H99" i="4"/>
  <c r="I99" i="4"/>
  <c r="J99" i="4"/>
  <c r="F100" i="4"/>
  <c r="H100" i="4"/>
  <c r="I100" i="4"/>
  <c r="J100" i="4"/>
  <c r="F101" i="4"/>
  <c r="H101" i="4"/>
  <c r="I101" i="4"/>
  <c r="J101" i="4"/>
  <c r="F102" i="4"/>
  <c r="H102" i="4"/>
  <c r="I102" i="4"/>
  <c r="J102" i="4"/>
  <c r="F103" i="4"/>
  <c r="H103" i="4"/>
  <c r="I103" i="4"/>
  <c r="J103" i="4"/>
  <c r="F104" i="4"/>
  <c r="H104" i="4"/>
  <c r="I104" i="4"/>
  <c r="J104" i="4"/>
  <c r="F105" i="4"/>
  <c r="H105" i="4"/>
  <c r="I105" i="4"/>
  <c r="J105" i="4"/>
  <c r="F106" i="4"/>
  <c r="H106" i="4"/>
  <c r="I106" i="4"/>
  <c r="J106" i="4"/>
  <c r="F107" i="4"/>
  <c r="H107" i="4"/>
  <c r="I107" i="4"/>
  <c r="J107" i="4"/>
  <c r="F108" i="4"/>
  <c r="H108" i="4"/>
  <c r="I108" i="4"/>
  <c r="J108" i="4"/>
  <c r="F109" i="4"/>
  <c r="H109" i="4"/>
  <c r="I109" i="4"/>
  <c r="J109" i="4"/>
  <c r="F110" i="4"/>
  <c r="H110" i="4"/>
  <c r="I110" i="4"/>
  <c r="J110" i="4"/>
  <c r="F111" i="4"/>
  <c r="H111" i="4"/>
  <c r="I111" i="4"/>
  <c r="J111" i="4"/>
  <c r="J131" i="4"/>
  <c r="I131" i="4"/>
  <c r="H131" i="4"/>
  <c r="F131" i="4"/>
  <c r="J93" i="4"/>
  <c r="I93" i="4"/>
  <c r="H93" i="4"/>
  <c r="F93" i="4"/>
  <c r="F56" i="4"/>
  <c r="H56" i="4"/>
  <c r="I56" i="4"/>
  <c r="J56" i="4"/>
  <c r="F57" i="4"/>
  <c r="H57" i="4"/>
  <c r="I57" i="4"/>
  <c r="J57" i="4"/>
  <c r="F58" i="4"/>
  <c r="H58" i="4"/>
  <c r="I58" i="4"/>
  <c r="J58" i="4"/>
  <c r="F59" i="4"/>
  <c r="H59" i="4"/>
  <c r="I59" i="4"/>
  <c r="J59" i="4"/>
  <c r="F60" i="4"/>
  <c r="H60" i="4"/>
  <c r="I60" i="4"/>
  <c r="J60" i="4"/>
  <c r="F61" i="4"/>
  <c r="H61" i="4"/>
  <c r="I61" i="4"/>
  <c r="J61" i="4"/>
  <c r="F62" i="4"/>
  <c r="H62" i="4"/>
  <c r="I62" i="4"/>
  <c r="J62" i="4"/>
  <c r="F63" i="4"/>
  <c r="H63" i="4"/>
  <c r="I63" i="4"/>
  <c r="J63" i="4"/>
  <c r="F64" i="4"/>
  <c r="H64" i="4"/>
  <c r="I64" i="4"/>
  <c r="J64" i="4"/>
  <c r="F65" i="4"/>
  <c r="H65" i="4"/>
  <c r="I65" i="4"/>
  <c r="J65" i="4"/>
  <c r="F66" i="4"/>
  <c r="H66" i="4"/>
  <c r="I66" i="4"/>
  <c r="J66" i="4"/>
  <c r="F67" i="4"/>
  <c r="H67" i="4"/>
  <c r="I67" i="4"/>
  <c r="J67" i="4"/>
  <c r="F68" i="4"/>
  <c r="H68" i="4"/>
  <c r="I68" i="4"/>
  <c r="J68" i="4"/>
  <c r="F69" i="4"/>
  <c r="H69" i="4"/>
  <c r="I69" i="4"/>
  <c r="J69" i="4"/>
  <c r="F70" i="4"/>
  <c r="H70" i="4"/>
  <c r="I70" i="4"/>
  <c r="J70" i="4"/>
  <c r="F71" i="4"/>
  <c r="H71" i="4"/>
  <c r="I71" i="4"/>
  <c r="J71" i="4"/>
  <c r="F72" i="4"/>
  <c r="H72" i="4"/>
  <c r="I72" i="4"/>
  <c r="J72" i="4"/>
  <c r="F73" i="4"/>
  <c r="H73" i="4"/>
  <c r="I73" i="4"/>
  <c r="J73" i="4"/>
  <c r="J55" i="4"/>
  <c r="I55" i="4"/>
  <c r="H55" i="4"/>
  <c r="F55" i="4"/>
  <c r="F17" i="4"/>
  <c r="F18" i="4"/>
  <c r="F19" i="4"/>
  <c r="F20" i="4"/>
  <c r="F21" i="4"/>
  <c r="F22" i="4"/>
  <c r="F23" i="4"/>
  <c r="F24" i="4"/>
  <c r="F25" i="4"/>
  <c r="F26" i="4"/>
  <c r="F27" i="4"/>
  <c r="F28" i="4"/>
  <c r="F29" i="4"/>
  <c r="F30" i="4"/>
  <c r="F31" i="4"/>
  <c r="F32" i="4"/>
  <c r="F33" i="4"/>
  <c r="F34" i="4"/>
  <c r="F35" i="4"/>
  <c r="H17" i="4"/>
  <c r="I17" i="4"/>
  <c r="J17" i="4"/>
  <c r="H18" i="4"/>
  <c r="I18" i="4"/>
  <c r="J18" i="4"/>
  <c r="H19" i="4"/>
  <c r="I19" i="4"/>
  <c r="J19" i="4"/>
  <c r="H20" i="4"/>
  <c r="I20" i="4"/>
  <c r="J20" i="4"/>
  <c r="H21" i="4"/>
  <c r="I21" i="4"/>
  <c r="J21" i="4"/>
  <c r="H22" i="4"/>
  <c r="I22" i="4"/>
  <c r="J22" i="4"/>
  <c r="H23" i="4"/>
  <c r="I23" i="4"/>
  <c r="J23" i="4"/>
  <c r="H24" i="4"/>
  <c r="I24" i="4"/>
  <c r="J24" i="4"/>
  <c r="H25" i="4"/>
  <c r="I25" i="4"/>
  <c r="J25" i="4"/>
  <c r="H26" i="4"/>
  <c r="I26" i="4"/>
  <c r="J26" i="4"/>
  <c r="H27" i="4"/>
  <c r="I27" i="4"/>
  <c r="J27" i="4"/>
  <c r="H28" i="4"/>
  <c r="I28" i="4"/>
  <c r="J28" i="4"/>
  <c r="H29" i="4"/>
  <c r="I29" i="4"/>
  <c r="J29" i="4"/>
  <c r="H30" i="4"/>
  <c r="I30" i="4"/>
  <c r="J30" i="4"/>
  <c r="H31" i="4"/>
  <c r="I31" i="4"/>
  <c r="J31" i="4"/>
  <c r="H32" i="4"/>
  <c r="I32" i="4"/>
  <c r="J32" i="4"/>
  <c r="H33" i="4"/>
  <c r="I33" i="4"/>
  <c r="J33" i="4"/>
  <c r="H34" i="4"/>
  <c r="I34" i="4"/>
  <c r="J34" i="4"/>
  <c r="H35" i="4"/>
  <c r="I35" i="4"/>
  <c r="J35" i="4"/>
  <c r="J16" i="4"/>
  <c r="I16" i="4"/>
  <c r="H16" i="4"/>
  <c r="F16" i="4"/>
  <c r="H56" i="6"/>
  <c r="I56" i="6"/>
  <c r="J56" i="6"/>
  <c r="H57" i="6"/>
  <c r="I57" i="6"/>
  <c r="J57" i="6"/>
  <c r="H58" i="6"/>
  <c r="I58" i="6"/>
  <c r="J58" i="6"/>
  <c r="H59" i="6"/>
  <c r="I59" i="6"/>
  <c r="J59" i="6"/>
  <c r="H60" i="6"/>
  <c r="I60" i="6"/>
  <c r="J60" i="6"/>
  <c r="H61" i="6"/>
  <c r="I61" i="6"/>
  <c r="J61" i="6"/>
  <c r="H62" i="6"/>
  <c r="I62" i="6"/>
  <c r="J62" i="6"/>
  <c r="H63" i="6"/>
  <c r="I63" i="6"/>
  <c r="J63" i="6"/>
  <c r="F56" i="6"/>
  <c r="F57" i="6"/>
  <c r="F58" i="6"/>
  <c r="F59" i="6"/>
  <c r="F60" i="6"/>
  <c r="F61" i="6"/>
  <c r="F62" i="6"/>
  <c r="F63" i="6"/>
  <c r="J55" i="6"/>
  <c r="I55" i="6"/>
  <c r="H55" i="6"/>
  <c r="F55" i="6"/>
  <c r="H17" i="6"/>
  <c r="I17" i="6"/>
  <c r="J17" i="6"/>
  <c r="H18" i="6"/>
  <c r="I18" i="6"/>
  <c r="J18" i="6"/>
  <c r="H19" i="6"/>
  <c r="I19" i="6"/>
  <c r="J19" i="6"/>
  <c r="H20" i="6"/>
  <c r="I20" i="6"/>
  <c r="J20" i="6"/>
  <c r="H21" i="6"/>
  <c r="I21" i="6"/>
  <c r="J21" i="6"/>
  <c r="H22" i="6"/>
  <c r="I22" i="6"/>
  <c r="J22" i="6"/>
  <c r="H23" i="6"/>
  <c r="I23" i="6"/>
  <c r="J23" i="6"/>
  <c r="H24" i="6"/>
  <c r="I24" i="6"/>
  <c r="J24" i="6"/>
  <c r="H25" i="6"/>
  <c r="I25" i="6"/>
  <c r="J25" i="6"/>
  <c r="H26" i="6"/>
  <c r="I26" i="6"/>
  <c r="J26" i="6"/>
  <c r="H27" i="6"/>
  <c r="I27" i="6"/>
  <c r="J27" i="6"/>
  <c r="H28" i="6"/>
  <c r="I28" i="6"/>
  <c r="J28" i="6"/>
  <c r="H29" i="6"/>
  <c r="I29" i="6"/>
  <c r="J29" i="6"/>
  <c r="H30" i="6"/>
  <c r="I30" i="6"/>
  <c r="J30" i="6"/>
  <c r="H31" i="6"/>
  <c r="I31" i="6"/>
  <c r="J31" i="6"/>
  <c r="H32" i="6"/>
  <c r="I32" i="6"/>
  <c r="J32" i="6"/>
  <c r="H33" i="6"/>
  <c r="I33" i="6"/>
  <c r="J33" i="6"/>
  <c r="H34" i="6"/>
  <c r="I34" i="6"/>
  <c r="J34" i="6"/>
  <c r="H35" i="6"/>
  <c r="I35" i="6"/>
  <c r="J35" i="6"/>
  <c r="F17" i="6"/>
  <c r="F18" i="6"/>
  <c r="F19" i="6"/>
  <c r="F20" i="6"/>
  <c r="F21" i="6"/>
  <c r="F22" i="6"/>
  <c r="F23" i="6"/>
  <c r="F24" i="6"/>
  <c r="F25" i="6"/>
  <c r="F26" i="6"/>
  <c r="F27" i="6"/>
  <c r="F28" i="6"/>
  <c r="F29" i="6"/>
  <c r="F30" i="6"/>
  <c r="F31" i="6"/>
  <c r="F32" i="6"/>
  <c r="F33" i="6"/>
  <c r="F34" i="6"/>
  <c r="F35" i="6"/>
  <c r="J16" i="6"/>
  <c r="I16" i="6"/>
  <c r="H16" i="6"/>
  <c r="F16" i="6"/>
  <c r="AC24" i="4" l="1"/>
  <c r="AB24" i="4"/>
  <c r="AA24" i="4"/>
  <c r="Z24" i="4"/>
  <c r="AA24" i="6"/>
  <c r="AB24" i="6"/>
  <c r="AC24" i="6"/>
  <c r="Z24" i="6"/>
  <c r="Z16" i="6" l="1"/>
  <c r="AA16" i="6"/>
  <c r="AB16" i="6"/>
  <c r="AC16" i="6"/>
  <c r="Z17" i="6"/>
  <c r="AA17" i="6"/>
  <c r="AB17" i="6"/>
  <c r="AC17" i="6"/>
  <c r="AC27" i="4" l="1"/>
  <c r="AB27" i="4"/>
  <c r="AA27" i="4"/>
  <c r="Z27" i="4"/>
  <c r="AC23" i="4"/>
  <c r="AB23" i="4"/>
  <c r="AA23" i="4"/>
  <c r="Z23" i="4"/>
  <c r="AC22" i="4"/>
  <c r="AB22" i="4"/>
  <c r="AA22" i="4"/>
  <c r="Z22" i="4"/>
  <c r="AC21" i="4"/>
  <c r="AB21" i="4"/>
  <c r="AA21" i="4"/>
  <c r="Z21" i="4"/>
  <c r="AC20" i="4"/>
  <c r="AB20" i="4"/>
  <c r="AA20" i="4"/>
  <c r="Z20" i="4"/>
  <c r="AC19" i="4"/>
  <c r="AB19" i="4"/>
  <c r="AA19" i="4"/>
  <c r="Z19" i="4"/>
  <c r="AC18" i="4"/>
  <c r="AB18" i="4"/>
  <c r="AA18" i="4"/>
  <c r="Z18" i="4"/>
  <c r="AC17" i="4"/>
  <c r="AB17" i="4"/>
  <c r="AA17" i="4"/>
  <c r="Z17" i="4"/>
  <c r="AC16" i="4"/>
  <c r="AB16" i="4"/>
  <c r="AA16" i="4"/>
  <c r="Z16" i="4"/>
  <c r="O35" i="6" l="1"/>
  <c r="P35" i="6"/>
  <c r="AC28" i="6"/>
  <c r="AB28" i="6"/>
  <c r="AA28" i="6"/>
  <c r="Z28" i="6"/>
  <c r="AA23" i="6"/>
  <c r="AB23" i="6"/>
  <c r="AC23" i="6"/>
  <c r="Z23" i="6"/>
  <c r="AA22" i="6"/>
  <c r="AB22" i="6"/>
  <c r="AC22" i="6"/>
  <c r="Z22" i="6"/>
  <c r="Z21" i="6"/>
  <c r="AA21" i="6"/>
  <c r="AB21" i="6"/>
  <c r="AC21" i="6"/>
  <c r="A47" i="6" l="1"/>
  <c r="L38" i="6"/>
  <c r="AC63" i="6"/>
  <c r="AB63" i="6"/>
  <c r="AA63" i="6"/>
  <c r="Z63" i="6"/>
  <c r="Q63" i="6"/>
  <c r="P63" i="6"/>
  <c r="O63" i="6"/>
  <c r="N63" i="6"/>
  <c r="AC62" i="6"/>
  <c r="AB62" i="6"/>
  <c r="AA62" i="6"/>
  <c r="Z62" i="6"/>
  <c r="Q62" i="6"/>
  <c r="P62" i="6"/>
  <c r="O62" i="6"/>
  <c r="N62" i="6"/>
  <c r="AC61" i="6"/>
  <c r="AB61" i="6"/>
  <c r="AA61" i="6"/>
  <c r="Z61" i="6"/>
  <c r="Q61" i="6"/>
  <c r="P61" i="6"/>
  <c r="O61" i="6"/>
  <c r="N61" i="6"/>
  <c r="AC60" i="6"/>
  <c r="AB60" i="6"/>
  <c r="AA60" i="6"/>
  <c r="Z60" i="6"/>
  <c r="Q60" i="6"/>
  <c r="P60" i="6"/>
  <c r="O60" i="6"/>
  <c r="N60" i="6"/>
  <c r="AC59" i="6"/>
  <c r="AB59" i="6"/>
  <c r="AA59" i="6"/>
  <c r="Z59" i="6"/>
  <c r="Q59" i="6"/>
  <c r="P59" i="6"/>
  <c r="O59" i="6"/>
  <c r="N59" i="6"/>
  <c r="AC58" i="6"/>
  <c r="AB58" i="6"/>
  <c r="AA58" i="6"/>
  <c r="Z58" i="6"/>
  <c r="Q58" i="6"/>
  <c r="P58" i="6"/>
  <c r="O58" i="6"/>
  <c r="N58" i="6"/>
  <c r="AC57" i="6"/>
  <c r="AB57" i="6"/>
  <c r="AA57" i="6"/>
  <c r="Z57" i="6"/>
  <c r="Q57" i="6"/>
  <c r="P57" i="6"/>
  <c r="O57" i="6"/>
  <c r="N57" i="6"/>
  <c r="AC56" i="6"/>
  <c r="AB56" i="6"/>
  <c r="AA56" i="6"/>
  <c r="Z56" i="6"/>
  <c r="Q56" i="6"/>
  <c r="P56" i="6"/>
  <c r="O56" i="6"/>
  <c r="N56" i="6"/>
  <c r="AC55" i="6"/>
  <c r="AB55" i="6"/>
  <c r="AA55" i="6"/>
  <c r="Z55" i="6"/>
  <c r="Q55" i="6"/>
  <c r="P55" i="6"/>
  <c r="O55" i="6"/>
  <c r="N55" i="6"/>
  <c r="R47" i="6"/>
  <c r="C43" i="6"/>
  <c r="L41" i="6"/>
  <c r="C41" i="6"/>
  <c r="R40" i="6"/>
  <c r="L40" i="6"/>
  <c r="C40" i="6"/>
  <c r="R38" i="6"/>
  <c r="P38" i="6"/>
  <c r="E36" i="6"/>
  <c r="E53" i="6" s="1"/>
  <c r="E64" i="6" s="1"/>
  <c r="C36" i="6"/>
  <c r="C53" i="6" s="1"/>
  <c r="AC35" i="6"/>
  <c r="AB35" i="6"/>
  <c r="AA35" i="6"/>
  <c r="Z35" i="6"/>
  <c r="Q35" i="6"/>
  <c r="N35" i="6"/>
  <c r="AC34" i="6"/>
  <c r="AB34" i="6"/>
  <c r="AA34" i="6"/>
  <c r="Z34" i="6"/>
  <c r="Q34" i="6"/>
  <c r="P34" i="6"/>
  <c r="O34" i="6"/>
  <c r="N34" i="6"/>
  <c r="AC33" i="6"/>
  <c r="AB33" i="6"/>
  <c r="AA33" i="6"/>
  <c r="Z33" i="6"/>
  <c r="Q33" i="6"/>
  <c r="P33" i="6"/>
  <c r="O33" i="6"/>
  <c r="N33" i="6"/>
  <c r="AC32" i="6"/>
  <c r="AB32" i="6"/>
  <c r="AA32" i="6"/>
  <c r="Z32" i="6"/>
  <c r="Q32" i="6"/>
  <c r="P32" i="6"/>
  <c r="O32" i="6"/>
  <c r="N32" i="6"/>
  <c r="AC31" i="6"/>
  <c r="AB31" i="6"/>
  <c r="AA31" i="6"/>
  <c r="Z31" i="6"/>
  <c r="Q31" i="6"/>
  <c r="P31" i="6"/>
  <c r="O31" i="6"/>
  <c r="N31" i="6"/>
  <c r="AC30" i="6"/>
  <c r="AB30" i="6"/>
  <c r="AA30" i="6"/>
  <c r="Z30" i="6"/>
  <c r="Q30" i="6"/>
  <c r="P30" i="6"/>
  <c r="O30" i="6"/>
  <c r="N30" i="6"/>
  <c r="AC29" i="6"/>
  <c r="AB29" i="6"/>
  <c r="AA29" i="6"/>
  <c r="Z29" i="6"/>
  <c r="Q29" i="6"/>
  <c r="P29" i="6"/>
  <c r="O29" i="6"/>
  <c r="N29" i="6"/>
  <c r="Q28" i="6"/>
  <c r="P28" i="6"/>
  <c r="O28" i="6"/>
  <c r="N28" i="6"/>
  <c r="AC27" i="6"/>
  <c r="AB27" i="6"/>
  <c r="AA27" i="6"/>
  <c r="Z27" i="6"/>
  <c r="Q27" i="6"/>
  <c r="P27" i="6"/>
  <c r="O27" i="6"/>
  <c r="N27" i="6"/>
  <c r="Q26" i="6"/>
  <c r="P26" i="6"/>
  <c r="O26" i="6"/>
  <c r="N26" i="6"/>
  <c r="Q25" i="6"/>
  <c r="P25" i="6"/>
  <c r="O25" i="6"/>
  <c r="N25" i="6"/>
  <c r="Q24" i="6"/>
  <c r="P24" i="6"/>
  <c r="O24" i="6"/>
  <c r="N24" i="6"/>
  <c r="Q23" i="6"/>
  <c r="P23" i="6"/>
  <c r="O23" i="6"/>
  <c r="N23" i="6"/>
  <c r="Q22" i="6"/>
  <c r="P22" i="6"/>
  <c r="O22" i="6"/>
  <c r="N22" i="6"/>
  <c r="Q21" i="6"/>
  <c r="P21" i="6"/>
  <c r="O21" i="6"/>
  <c r="N21" i="6"/>
  <c r="AC20" i="6"/>
  <c r="AB20" i="6"/>
  <c r="AA20" i="6"/>
  <c r="Z20" i="6"/>
  <c r="Q20" i="6"/>
  <c r="P20" i="6"/>
  <c r="O20" i="6"/>
  <c r="N20" i="6"/>
  <c r="AC19" i="6"/>
  <c r="AB19" i="6"/>
  <c r="AA19" i="6"/>
  <c r="Z19" i="6"/>
  <c r="Q19" i="6"/>
  <c r="P19" i="6"/>
  <c r="O19" i="6"/>
  <c r="N19" i="6"/>
  <c r="AC18" i="6"/>
  <c r="AB18" i="6"/>
  <c r="AA18" i="6"/>
  <c r="Z18" i="6"/>
  <c r="Q18" i="6"/>
  <c r="P18" i="6"/>
  <c r="O18" i="6"/>
  <c r="N18" i="6"/>
  <c r="Q17" i="6"/>
  <c r="P17" i="6"/>
  <c r="O17" i="6"/>
  <c r="N17" i="6"/>
  <c r="Q16" i="6"/>
  <c r="P16" i="6"/>
  <c r="O16" i="6"/>
  <c r="N16" i="6"/>
  <c r="AN11" i="6"/>
  <c r="AN10" i="6"/>
  <c r="AN9" i="6"/>
  <c r="AN8" i="6"/>
  <c r="AN7" i="6"/>
  <c r="R47" i="4"/>
  <c r="R85" i="4"/>
  <c r="R123" i="4"/>
  <c r="A85" i="4"/>
  <c r="A47" i="4"/>
  <c r="AN11" i="4"/>
  <c r="AN10" i="4"/>
  <c r="AN9" i="4"/>
  <c r="AN8" i="4"/>
  <c r="AN7" i="4"/>
  <c r="N56" i="4"/>
  <c r="O56" i="4"/>
  <c r="P56" i="4"/>
  <c r="Q56" i="4"/>
  <c r="N57" i="4"/>
  <c r="O57" i="4"/>
  <c r="P57" i="4"/>
  <c r="Q57" i="4"/>
  <c r="N58" i="4"/>
  <c r="O58" i="4"/>
  <c r="P58" i="4"/>
  <c r="Q58" i="4"/>
  <c r="N59" i="4"/>
  <c r="O59" i="4"/>
  <c r="P59" i="4"/>
  <c r="Q59" i="4"/>
  <c r="N60" i="4"/>
  <c r="O60" i="4"/>
  <c r="P60" i="4"/>
  <c r="Q60" i="4"/>
  <c r="N61" i="4"/>
  <c r="O61" i="4"/>
  <c r="P61" i="4"/>
  <c r="Q61" i="4"/>
  <c r="N62" i="4"/>
  <c r="O62" i="4"/>
  <c r="P62" i="4"/>
  <c r="Q62" i="4"/>
  <c r="N63" i="4"/>
  <c r="O63" i="4"/>
  <c r="P63" i="4"/>
  <c r="Q63" i="4"/>
  <c r="N64" i="4"/>
  <c r="O64" i="4"/>
  <c r="P64" i="4"/>
  <c r="Q64" i="4"/>
  <c r="N65" i="4"/>
  <c r="O65" i="4"/>
  <c r="P65" i="4"/>
  <c r="Q65" i="4"/>
  <c r="N66" i="4"/>
  <c r="O66" i="4"/>
  <c r="P66" i="4"/>
  <c r="Q66" i="4"/>
  <c r="N67" i="4"/>
  <c r="O67" i="4"/>
  <c r="P67" i="4"/>
  <c r="Q67" i="4"/>
  <c r="N68" i="4"/>
  <c r="O68" i="4"/>
  <c r="P68" i="4"/>
  <c r="Q68" i="4"/>
  <c r="N69" i="4"/>
  <c r="O69" i="4"/>
  <c r="P69" i="4"/>
  <c r="Q69" i="4"/>
  <c r="N70" i="4"/>
  <c r="O70" i="4"/>
  <c r="P70" i="4"/>
  <c r="Q70" i="4"/>
  <c r="N71" i="4"/>
  <c r="O71" i="4"/>
  <c r="P71" i="4"/>
  <c r="Q71" i="4"/>
  <c r="N72" i="4"/>
  <c r="O72" i="4"/>
  <c r="P72" i="4"/>
  <c r="Q72" i="4"/>
  <c r="N73" i="4"/>
  <c r="O73" i="4"/>
  <c r="P73" i="4"/>
  <c r="Q73" i="4"/>
  <c r="N94" i="4"/>
  <c r="O94" i="4"/>
  <c r="P94" i="4"/>
  <c r="Q94" i="4"/>
  <c r="N95" i="4"/>
  <c r="O95" i="4"/>
  <c r="P95" i="4"/>
  <c r="Q95" i="4"/>
  <c r="N96" i="4"/>
  <c r="O96" i="4"/>
  <c r="P96" i="4"/>
  <c r="Q96" i="4"/>
  <c r="N97" i="4"/>
  <c r="O97" i="4"/>
  <c r="P97" i="4"/>
  <c r="Q97" i="4"/>
  <c r="N98" i="4"/>
  <c r="O98" i="4"/>
  <c r="P98" i="4"/>
  <c r="Q98" i="4"/>
  <c r="N99" i="4"/>
  <c r="O99" i="4"/>
  <c r="P99" i="4"/>
  <c r="Q99" i="4"/>
  <c r="N100" i="4"/>
  <c r="O100" i="4"/>
  <c r="P100" i="4"/>
  <c r="Q100" i="4"/>
  <c r="N101" i="4"/>
  <c r="O101" i="4"/>
  <c r="P101" i="4"/>
  <c r="Q101" i="4"/>
  <c r="N102" i="4"/>
  <c r="O102" i="4"/>
  <c r="P102" i="4"/>
  <c r="Q102" i="4"/>
  <c r="N103" i="4"/>
  <c r="O103" i="4"/>
  <c r="P103" i="4"/>
  <c r="Q103" i="4"/>
  <c r="N104" i="4"/>
  <c r="O104" i="4"/>
  <c r="P104" i="4"/>
  <c r="Q104" i="4"/>
  <c r="N105" i="4"/>
  <c r="O105" i="4"/>
  <c r="P105" i="4"/>
  <c r="Q105" i="4"/>
  <c r="N106" i="4"/>
  <c r="O106" i="4"/>
  <c r="P106" i="4"/>
  <c r="Q106" i="4"/>
  <c r="N107" i="4"/>
  <c r="O107" i="4"/>
  <c r="P107" i="4"/>
  <c r="Q107" i="4"/>
  <c r="N108" i="4"/>
  <c r="O108" i="4"/>
  <c r="P108" i="4"/>
  <c r="Q108" i="4"/>
  <c r="N109" i="4"/>
  <c r="O109" i="4"/>
  <c r="P109" i="4"/>
  <c r="Q109" i="4"/>
  <c r="N110" i="4"/>
  <c r="O110" i="4"/>
  <c r="P110" i="4"/>
  <c r="Q110" i="4"/>
  <c r="N111" i="4"/>
  <c r="O111" i="4"/>
  <c r="P111" i="4"/>
  <c r="Q111" i="4"/>
  <c r="N132" i="4"/>
  <c r="O132" i="4"/>
  <c r="P132" i="4"/>
  <c r="Q132" i="4"/>
  <c r="N133" i="4"/>
  <c r="O133" i="4"/>
  <c r="P133" i="4"/>
  <c r="Q133" i="4"/>
  <c r="N134" i="4"/>
  <c r="O134" i="4"/>
  <c r="P134" i="4"/>
  <c r="Q134" i="4"/>
  <c r="N135" i="4"/>
  <c r="O135" i="4"/>
  <c r="P135" i="4"/>
  <c r="Q135" i="4"/>
  <c r="N136" i="4"/>
  <c r="O136" i="4"/>
  <c r="P136" i="4"/>
  <c r="Q136" i="4"/>
  <c r="O137" i="4"/>
  <c r="P137" i="4"/>
  <c r="Q137" i="4"/>
  <c r="N138" i="4"/>
  <c r="O138" i="4"/>
  <c r="P138" i="4"/>
  <c r="Q138" i="4"/>
  <c r="N139" i="4"/>
  <c r="O139" i="4"/>
  <c r="P139" i="4"/>
  <c r="Q139" i="4"/>
  <c r="Q131" i="4"/>
  <c r="P131" i="4"/>
  <c r="O131" i="4"/>
  <c r="N131" i="4"/>
  <c r="Q93" i="4"/>
  <c r="P93" i="4"/>
  <c r="O93" i="4"/>
  <c r="N93" i="4"/>
  <c r="Q55" i="4"/>
  <c r="P55" i="4"/>
  <c r="O55" i="4"/>
  <c r="N55" i="4"/>
  <c r="N137" i="4"/>
  <c r="R116" i="4"/>
  <c r="R114" i="4"/>
  <c r="R78" i="4"/>
  <c r="R76" i="4"/>
  <c r="R38" i="4"/>
  <c r="R40" i="4"/>
  <c r="L114" i="4"/>
  <c r="C119" i="4"/>
  <c r="L117" i="4"/>
  <c r="C117" i="4"/>
  <c r="L116" i="4"/>
  <c r="C116" i="4"/>
  <c r="P114" i="4"/>
  <c r="L76" i="4"/>
  <c r="C81" i="4"/>
  <c r="L79" i="4"/>
  <c r="C79" i="4"/>
  <c r="L78" i="4"/>
  <c r="C78" i="4"/>
  <c r="P76" i="4"/>
  <c r="L38" i="4"/>
  <c r="P38" i="4"/>
  <c r="L41" i="4"/>
  <c r="L40" i="4"/>
  <c r="C43" i="4"/>
  <c r="C41" i="4"/>
  <c r="C40" i="4"/>
  <c r="AA30" i="4"/>
  <c r="AB31" i="4"/>
  <c r="AC32" i="4"/>
  <c r="AA34" i="4"/>
  <c r="AB35" i="4"/>
  <c r="Z28" i="4"/>
  <c r="Z32" i="4"/>
  <c r="O17" i="4"/>
  <c r="P17" i="4"/>
  <c r="Q17" i="4"/>
  <c r="O18" i="4"/>
  <c r="P18" i="4"/>
  <c r="Q18" i="4"/>
  <c r="O19" i="4"/>
  <c r="P19" i="4"/>
  <c r="Q19" i="4"/>
  <c r="O20" i="4"/>
  <c r="P20" i="4"/>
  <c r="Q20" i="4"/>
  <c r="O21" i="4"/>
  <c r="P21" i="4"/>
  <c r="Q21" i="4"/>
  <c r="O22" i="4"/>
  <c r="P22" i="4"/>
  <c r="Q22" i="4"/>
  <c r="O23" i="4"/>
  <c r="P23" i="4"/>
  <c r="Q23" i="4"/>
  <c r="O24" i="4"/>
  <c r="P24" i="4"/>
  <c r="Q24" i="4"/>
  <c r="O25" i="4"/>
  <c r="P25" i="4"/>
  <c r="Q25" i="4"/>
  <c r="O26" i="4"/>
  <c r="P26" i="4"/>
  <c r="Q26" i="4"/>
  <c r="O27" i="4"/>
  <c r="P27" i="4"/>
  <c r="Q27" i="4"/>
  <c r="O28" i="4"/>
  <c r="P28" i="4"/>
  <c r="Q28" i="4"/>
  <c r="O29" i="4"/>
  <c r="P29" i="4"/>
  <c r="Q29" i="4"/>
  <c r="O30" i="4"/>
  <c r="P30" i="4"/>
  <c r="Q30" i="4"/>
  <c r="O31" i="4"/>
  <c r="P31" i="4"/>
  <c r="Q31" i="4"/>
  <c r="O32" i="4"/>
  <c r="P32" i="4"/>
  <c r="Q32" i="4"/>
  <c r="O33" i="4"/>
  <c r="P33" i="4"/>
  <c r="Q33" i="4"/>
  <c r="O34" i="4"/>
  <c r="P34" i="4"/>
  <c r="Q34" i="4"/>
  <c r="O35" i="4"/>
  <c r="P35" i="4"/>
  <c r="Q35" i="4"/>
  <c r="Q16" i="4"/>
  <c r="P16" i="4"/>
  <c r="O16" i="4"/>
  <c r="N17" i="4"/>
  <c r="N18" i="4"/>
  <c r="N19" i="4"/>
  <c r="N20" i="4"/>
  <c r="N21" i="4"/>
  <c r="N22" i="4"/>
  <c r="N23" i="4"/>
  <c r="N24" i="4"/>
  <c r="N25" i="4"/>
  <c r="N26" i="4"/>
  <c r="N27" i="4"/>
  <c r="N28" i="4"/>
  <c r="N29" i="4"/>
  <c r="N30" i="4"/>
  <c r="N31" i="4"/>
  <c r="N32" i="4"/>
  <c r="N33" i="4"/>
  <c r="N34" i="4"/>
  <c r="N35" i="4"/>
  <c r="N16" i="4"/>
  <c r="AA28" i="4"/>
  <c r="AB28" i="4"/>
  <c r="AC28" i="4"/>
  <c r="Z29" i="4"/>
  <c r="AA29" i="4"/>
  <c r="AB29" i="4"/>
  <c r="AC29" i="4"/>
  <c r="Z30" i="4"/>
  <c r="AB30" i="4"/>
  <c r="AC30" i="4"/>
  <c r="Z31" i="4"/>
  <c r="AA31" i="4"/>
  <c r="AC31" i="4"/>
  <c r="AA32" i="4"/>
  <c r="AB32" i="4"/>
  <c r="Z33" i="4"/>
  <c r="AA33" i="4"/>
  <c r="AB33" i="4"/>
  <c r="AC33" i="4"/>
  <c r="Z34" i="4"/>
  <c r="AB34" i="4"/>
  <c r="AC34" i="4"/>
  <c r="Z35" i="4"/>
  <c r="AA35" i="4"/>
  <c r="AC35" i="4"/>
  <c r="AC139" i="4"/>
  <c r="AB139" i="4"/>
  <c r="AA139" i="4"/>
  <c r="Z139" i="4"/>
  <c r="AC138" i="4"/>
  <c r="AB138" i="4"/>
  <c r="AA138" i="4"/>
  <c r="Z138" i="4"/>
  <c r="AC137" i="4"/>
  <c r="AB137" i="4"/>
  <c r="AA137" i="4"/>
  <c r="Z137" i="4"/>
  <c r="AC136" i="4"/>
  <c r="AB136" i="4"/>
  <c r="AA136" i="4"/>
  <c r="Z136" i="4"/>
  <c r="AC135" i="4"/>
  <c r="AB135" i="4"/>
  <c r="AA135" i="4"/>
  <c r="Z135" i="4"/>
  <c r="AC134" i="4"/>
  <c r="AB134" i="4"/>
  <c r="AA134" i="4"/>
  <c r="Z134" i="4"/>
  <c r="AC133" i="4"/>
  <c r="AB133" i="4"/>
  <c r="AA133" i="4"/>
  <c r="Z133" i="4"/>
  <c r="AC132" i="4"/>
  <c r="AB132" i="4"/>
  <c r="AA132" i="4"/>
  <c r="Z132" i="4"/>
  <c r="AC131" i="4"/>
  <c r="AB131" i="4"/>
  <c r="AA131" i="4"/>
  <c r="Z131" i="4"/>
  <c r="AC111" i="4"/>
  <c r="AB111" i="4"/>
  <c r="AA111" i="4"/>
  <c r="Z111" i="4"/>
  <c r="AC110" i="4"/>
  <c r="AB110" i="4"/>
  <c r="AA110" i="4"/>
  <c r="Z110" i="4"/>
  <c r="AC109" i="4"/>
  <c r="AB109" i="4"/>
  <c r="AA109" i="4"/>
  <c r="Z109" i="4"/>
  <c r="AC108" i="4"/>
  <c r="AB108" i="4"/>
  <c r="AA108" i="4"/>
  <c r="Z108" i="4"/>
  <c r="AC107" i="4"/>
  <c r="AB107" i="4"/>
  <c r="AA107" i="4"/>
  <c r="Z107" i="4"/>
  <c r="AC106" i="4"/>
  <c r="AB106" i="4"/>
  <c r="AA106" i="4"/>
  <c r="Z106" i="4"/>
  <c r="AC105" i="4"/>
  <c r="AB105" i="4"/>
  <c r="AA105" i="4"/>
  <c r="Z105" i="4"/>
  <c r="AC104" i="4"/>
  <c r="AB104" i="4"/>
  <c r="AA104" i="4"/>
  <c r="Z104" i="4"/>
  <c r="AC103" i="4"/>
  <c r="AB103" i="4"/>
  <c r="AA103" i="4"/>
  <c r="Z103" i="4"/>
  <c r="AC102" i="4"/>
  <c r="AB102" i="4"/>
  <c r="AA102" i="4"/>
  <c r="Z102" i="4"/>
  <c r="AC101" i="4"/>
  <c r="AB101" i="4"/>
  <c r="AA101" i="4"/>
  <c r="Z101" i="4"/>
  <c r="AC100" i="4"/>
  <c r="AB100" i="4"/>
  <c r="AA100" i="4"/>
  <c r="Z100" i="4"/>
  <c r="AC99" i="4"/>
  <c r="AB99" i="4"/>
  <c r="AA99" i="4"/>
  <c r="Z99" i="4"/>
  <c r="AC98" i="4"/>
  <c r="AB98" i="4"/>
  <c r="AA98" i="4"/>
  <c r="Z98" i="4"/>
  <c r="AC97" i="4"/>
  <c r="AB97" i="4"/>
  <c r="AA97" i="4"/>
  <c r="Z97" i="4"/>
  <c r="AC96" i="4"/>
  <c r="AB96" i="4"/>
  <c r="AA96" i="4"/>
  <c r="Z96" i="4"/>
  <c r="AC95" i="4"/>
  <c r="AB95" i="4"/>
  <c r="AA95" i="4"/>
  <c r="Z95" i="4"/>
  <c r="AC94" i="4"/>
  <c r="AB94" i="4"/>
  <c r="AA94" i="4"/>
  <c r="Z94" i="4"/>
  <c r="AC93" i="4"/>
  <c r="AB93" i="4"/>
  <c r="AA93" i="4"/>
  <c r="Z93" i="4"/>
  <c r="AC73" i="4"/>
  <c r="AB73" i="4"/>
  <c r="AA73" i="4"/>
  <c r="Z73" i="4"/>
  <c r="AC72" i="4"/>
  <c r="AB72" i="4"/>
  <c r="AA72" i="4"/>
  <c r="Z72" i="4"/>
  <c r="AC71" i="4"/>
  <c r="AB71" i="4"/>
  <c r="AA71" i="4"/>
  <c r="Z71" i="4"/>
  <c r="AC70" i="4"/>
  <c r="AB70" i="4"/>
  <c r="AA70" i="4"/>
  <c r="Z70" i="4"/>
  <c r="AC69" i="4"/>
  <c r="AB69" i="4"/>
  <c r="AA69" i="4"/>
  <c r="Z69" i="4"/>
  <c r="AC68" i="4"/>
  <c r="AB68" i="4"/>
  <c r="AA68" i="4"/>
  <c r="Z68" i="4"/>
  <c r="AC67" i="4"/>
  <c r="AB67" i="4"/>
  <c r="AA67" i="4"/>
  <c r="Z67" i="4"/>
  <c r="AC66" i="4"/>
  <c r="AB66" i="4"/>
  <c r="AA66" i="4"/>
  <c r="Z66" i="4"/>
  <c r="AC65" i="4"/>
  <c r="AB65" i="4"/>
  <c r="AA65" i="4"/>
  <c r="Z65" i="4"/>
  <c r="AC64" i="4"/>
  <c r="AB64" i="4"/>
  <c r="AA64" i="4"/>
  <c r="Z64" i="4"/>
  <c r="AC63" i="4"/>
  <c r="AB63" i="4"/>
  <c r="AA63" i="4"/>
  <c r="Z63" i="4"/>
  <c r="AC62" i="4"/>
  <c r="AB62" i="4"/>
  <c r="AA62" i="4"/>
  <c r="Z62" i="4"/>
  <c r="AC61" i="4"/>
  <c r="AB61" i="4"/>
  <c r="AA61" i="4"/>
  <c r="Z61" i="4"/>
  <c r="AC60" i="4"/>
  <c r="AB60" i="4"/>
  <c r="AA60" i="4"/>
  <c r="Z60" i="4"/>
  <c r="AC59" i="4"/>
  <c r="AB59" i="4"/>
  <c r="AA59" i="4"/>
  <c r="Z59" i="4"/>
  <c r="AC58" i="4"/>
  <c r="AB58" i="4"/>
  <c r="AA58" i="4"/>
  <c r="Z58" i="4"/>
  <c r="AC57" i="4"/>
  <c r="AB57" i="4"/>
  <c r="AA57" i="4"/>
  <c r="Z57" i="4"/>
  <c r="AC56" i="4"/>
  <c r="AB56" i="4"/>
  <c r="AA56" i="4"/>
  <c r="Z56" i="4"/>
  <c r="AC55" i="4"/>
  <c r="AB55" i="4"/>
  <c r="AA55" i="4"/>
  <c r="Z55" i="4"/>
  <c r="E36" i="4"/>
  <c r="E53" i="4" s="1"/>
  <c r="E74" i="4" s="1"/>
  <c r="E91" i="4" s="1"/>
  <c r="E112" i="4" s="1"/>
  <c r="E129" i="4" s="1"/>
  <c r="E140" i="4" s="1"/>
  <c r="C36" i="4"/>
  <c r="C53" i="4" s="1"/>
  <c r="C74" i="4" s="1"/>
  <c r="C91" i="4" s="1"/>
  <c r="C112" i="4" s="1"/>
  <c r="C129" i="4" s="1"/>
  <c r="C140" i="4" s="1"/>
  <c r="AC36" i="6" l="1"/>
  <c r="AC54" i="6" s="1"/>
  <c r="Z36" i="6"/>
  <c r="Z54" i="6" s="1"/>
  <c r="AA36" i="6"/>
  <c r="AA54" i="6" s="1"/>
  <c r="AB36" i="6"/>
  <c r="N36" i="6"/>
  <c r="N54" i="6" s="1"/>
  <c r="O36" i="6"/>
  <c r="O54" i="6" s="1"/>
  <c r="P36" i="6"/>
  <c r="P54" i="6" s="1"/>
  <c r="Q36" i="6"/>
  <c r="Q54" i="6" s="1"/>
  <c r="P36" i="4"/>
  <c r="P54" i="4" s="1"/>
  <c r="P74" i="4" s="1"/>
  <c r="N36" i="4"/>
  <c r="N37" i="4" s="1"/>
  <c r="Q36" i="4"/>
  <c r="O36" i="4"/>
  <c r="O54" i="4" s="1"/>
  <c r="O74" i="4" s="1"/>
  <c r="AC37" i="6" l="1"/>
  <c r="AB37" i="6"/>
  <c r="AB54" i="6"/>
  <c r="AA37" i="6"/>
  <c r="Z37" i="6"/>
  <c r="O37" i="6"/>
  <c r="Q37" i="6"/>
  <c r="P37" i="6"/>
  <c r="N37" i="6"/>
  <c r="Z36" i="4"/>
  <c r="Z54" i="4" s="1"/>
  <c r="Z74" i="4" s="1"/>
  <c r="Z75" i="4" s="1"/>
  <c r="AC36" i="4"/>
  <c r="AC54" i="4" s="1"/>
  <c r="AC74" i="4" s="1"/>
  <c r="AB36" i="4"/>
  <c r="AB37" i="4" s="1"/>
  <c r="AA36" i="4"/>
  <c r="AA37" i="4" s="1"/>
  <c r="O37" i="4"/>
  <c r="N54" i="4"/>
  <c r="N74" i="4" s="1"/>
  <c r="N75" i="4" s="1"/>
  <c r="P37" i="4"/>
  <c r="Q37" i="4"/>
  <c r="Q54" i="4"/>
  <c r="Q74" i="4" s="1"/>
  <c r="P75" i="4"/>
  <c r="P92" i="4"/>
  <c r="P112" i="4" s="1"/>
  <c r="O75" i="4"/>
  <c r="O92" i="4"/>
  <c r="O112" i="4" s="1"/>
  <c r="AB64" i="6" l="1"/>
  <c r="AC64" i="6"/>
  <c r="AC37" i="4"/>
  <c r="Z37" i="4"/>
  <c r="Z92" i="4"/>
  <c r="Z112" i="4" s="1"/>
  <c r="Z130" i="4" s="1"/>
  <c r="Z140" i="4" s="1"/>
  <c r="AB54" i="4"/>
  <c r="AB74" i="4" s="1"/>
  <c r="AB75" i="4" s="1"/>
  <c r="AA54" i="4"/>
  <c r="AA74" i="4" s="1"/>
  <c r="AA75" i="4" s="1"/>
  <c r="N92" i="4"/>
  <c r="N112" i="4" s="1"/>
  <c r="N113" i="4" s="1"/>
  <c r="Q75" i="4"/>
  <c r="Q92" i="4"/>
  <c r="Q112" i="4" s="1"/>
  <c r="AC75" i="4"/>
  <c r="AC92" i="4"/>
  <c r="AC112" i="4" s="1"/>
  <c r="P113" i="4"/>
  <c r="P130" i="4"/>
  <c r="P140" i="4" s="1"/>
  <c r="O113" i="4"/>
  <c r="O130" i="4"/>
  <c r="O140" i="4" s="1"/>
  <c r="P67" i="6" l="1"/>
  <c r="AB65" i="6"/>
  <c r="AB67" i="6" s="1"/>
  <c r="Q67" i="6"/>
  <c r="AC65" i="6"/>
  <c r="AC67" i="6" s="1"/>
  <c r="N64" i="6"/>
  <c r="P64" i="6"/>
  <c r="O64" i="6"/>
  <c r="Q64" i="6"/>
  <c r="AA64" i="6"/>
  <c r="Z64" i="6"/>
  <c r="AB92" i="4"/>
  <c r="AB112" i="4" s="1"/>
  <c r="AB113" i="4" s="1"/>
  <c r="Z113" i="4"/>
  <c r="AA92" i="4"/>
  <c r="AA112" i="4" s="1"/>
  <c r="AA130" i="4" s="1"/>
  <c r="AA140" i="4" s="1"/>
  <c r="AA141" i="4" s="1"/>
  <c r="AA143" i="4" s="1"/>
  <c r="N130" i="4"/>
  <c r="N140" i="4" s="1"/>
  <c r="N145" i="4" s="1"/>
  <c r="Q130" i="4"/>
  <c r="Q140" i="4" s="1"/>
  <c r="Q113" i="4"/>
  <c r="P145" i="4"/>
  <c r="P141" i="4"/>
  <c r="AB145" i="4" s="1"/>
  <c r="Z141" i="4"/>
  <c r="Z143" i="4" s="1"/>
  <c r="N143" i="4"/>
  <c r="O145" i="4"/>
  <c r="O141" i="4"/>
  <c r="AA145" i="4" s="1"/>
  <c r="AC130" i="4"/>
  <c r="AC140" i="4" s="1"/>
  <c r="AC113" i="4"/>
  <c r="N69" i="6" l="1"/>
  <c r="N65" i="6"/>
  <c r="Z69" i="6" s="1"/>
  <c r="P69" i="6"/>
  <c r="P71" i="6" s="1"/>
  <c r="P72" i="6" s="1"/>
  <c r="P65" i="6"/>
  <c r="AB69" i="6" s="1"/>
  <c r="AB71" i="6" s="1"/>
  <c r="Z65" i="6"/>
  <c r="Z67" i="6" s="1"/>
  <c r="N67" i="6"/>
  <c r="O67" i="6"/>
  <c r="AA65" i="6"/>
  <c r="AA67" i="6" s="1"/>
  <c r="Q69" i="6"/>
  <c r="Q71" i="6" s="1"/>
  <c r="Q72" i="6" s="1"/>
  <c r="Q65" i="6"/>
  <c r="AC69" i="6" s="1"/>
  <c r="AC71" i="6" s="1"/>
  <c r="O69" i="6"/>
  <c r="O65" i="6"/>
  <c r="AA69" i="6" s="1"/>
  <c r="AB130" i="4"/>
  <c r="AB140" i="4" s="1"/>
  <c r="AB141" i="4" s="1"/>
  <c r="AB143" i="4" s="1"/>
  <c r="AB147" i="4" s="1"/>
  <c r="N141" i="4"/>
  <c r="Z145" i="4" s="1"/>
  <c r="Z147" i="4" s="1"/>
  <c r="O143" i="4"/>
  <c r="O147" i="4" s="1"/>
  <c r="O148" i="4" s="1"/>
  <c r="AA113" i="4"/>
  <c r="N147" i="4"/>
  <c r="N148" i="4" s="1"/>
  <c r="Q145" i="4"/>
  <c r="Q141" i="4"/>
  <c r="AC145" i="4" s="1"/>
  <c r="AA147" i="4"/>
  <c r="Q143" i="4"/>
  <c r="AC141" i="4"/>
  <c r="AC143" i="4" s="1"/>
  <c r="N71" i="6" l="1"/>
  <c r="N72" i="6" s="1"/>
  <c r="O71" i="6"/>
  <c r="O72" i="6" s="1"/>
  <c r="Z71" i="6"/>
  <c r="AA71" i="6"/>
  <c r="P143" i="4"/>
  <c r="P147" i="4" s="1"/>
  <c r="P148" i="4" s="1"/>
  <c r="Q147" i="4"/>
  <c r="Q148" i="4" s="1"/>
  <c r="AC147" i="4"/>
</calcChain>
</file>

<file path=xl/sharedStrings.xml><?xml version="1.0" encoding="utf-8"?>
<sst xmlns="http://schemas.openxmlformats.org/spreadsheetml/2006/main" count="1113" uniqueCount="327">
  <si>
    <t>Bilan annuel des fumures de l'exploitation</t>
  </si>
  <si>
    <t xml:space="preserve">Année </t>
  </si>
  <si>
    <t>P</t>
  </si>
  <si>
    <t>K</t>
  </si>
  <si>
    <t>Mg</t>
  </si>
  <si>
    <t>Vigne</t>
  </si>
  <si>
    <t xml:space="preserve">Nom et Prénom  </t>
  </si>
  <si>
    <t>Adresse</t>
  </si>
  <si>
    <t>Abricotier</t>
  </si>
  <si>
    <t>Page</t>
  </si>
  <si>
    <t>Prunier</t>
  </si>
  <si>
    <t>No d'exploitant</t>
  </si>
  <si>
    <t>Cerisier</t>
  </si>
  <si>
    <t>Parcelles ou groupes</t>
  </si>
  <si>
    <t>Cultures</t>
  </si>
  <si>
    <t>Norme de fumure</t>
  </si>
  <si>
    <t>Facteur de cor.</t>
  </si>
  <si>
    <t>Besoins nutritifs</t>
  </si>
  <si>
    <t xml:space="preserve"> Genre d'engrais</t>
  </si>
  <si>
    <t>Apports effectués</t>
  </si>
  <si>
    <t>No</t>
  </si>
  <si>
    <t>Nom</t>
  </si>
  <si>
    <t>Surf.</t>
  </si>
  <si>
    <t xml:space="preserve">Surf. </t>
  </si>
  <si>
    <t>Unités à l'ha</t>
  </si>
  <si>
    <t>Nom commercial ou am. organique</t>
  </si>
  <si>
    <t>Composition en % ou kg/tonne</t>
  </si>
  <si>
    <t>ha</t>
  </si>
  <si>
    <t>N</t>
  </si>
  <si>
    <t>Besoins totaux de l'exploitation</t>
  </si>
  <si>
    <t>Total des apports</t>
  </si>
  <si>
    <t>Besoins /ha</t>
  </si>
  <si>
    <t>Apport/ha</t>
  </si>
  <si>
    <t xml:space="preserve">Report </t>
  </si>
  <si>
    <t>Report feuille préc.</t>
  </si>
  <si>
    <t>Report  feuille précédante</t>
  </si>
  <si>
    <t>moins</t>
  </si>
  <si>
    <t>=</t>
  </si>
  <si>
    <t>Bilan : Excédent(+) Déficit(-) de l'exploitation</t>
  </si>
  <si>
    <t>Pour les PER</t>
  </si>
  <si>
    <t>Pêcher</t>
  </si>
  <si>
    <t>Kiwi</t>
  </si>
  <si>
    <t>Fumier au tas</t>
  </si>
  <si>
    <t>Fumier de cheval frais</t>
  </si>
  <si>
    <t>Fumier de cheval mûr</t>
  </si>
  <si>
    <t>Compost</t>
  </si>
  <si>
    <t xml:space="preserve">Teneurs en élément </t>
  </si>
  <si>
    <t>Fumier de stabulation</t>
  </si>
  <si>
    <t>Digestat solide</t>
  </si>
  <si>
    <t>Digestat liquide</t>
  </si>
  <si>
    <t>Normes légumes</t>
  </si>
  <si>
    <t>Légumes pleine terre</t>
  </si>
  <si>
    <t>(Retour Fiche 1)</t>
  </si>
  <si>
    <t>Rendement</t>
  </si>
  <si>
    <t>Besoins nets (sans résidu de récolte)</t>
  </si>
  <si>
    <t>Culture par famille</t>
  </si>
  <si>
    <t>standard</t>
  </si>
  <si>
    <t>kg / ha</t>
  </si>
  <si>
    <t>dt/ha</t>
  </si>
  <si>
    <t>P2O5</t>
  </si>
  <si>
    <t>K2O</t>
  </si>
  <si>
    <t>Crucifères</t>
  </si>
  <si>
    <t>Brocoli</t>
  </si>
  <si>
    <t>Chou à choucroute</t>
  </si>
  <si>
    <t>Chou de Bruxelles</t>
  </si>
  <si>
    <t>Chou de Chine</t>
  </si>
  <si>
    <t>Chou de garde</t>
  </si>
  <si>
    <t>Chou frisé léger</t>
  </si>
  <si>
    <t>Chou frisé lourd</t>
  </si>
  <si>
    <t>Chou précoce, sous plastique</t>
  </si>
  <si>
    <t>Chou kale (plume)</t>
  </si>
  <si>
    <t>Chou-pomme</t>
  </si>
  <si>
    <t>Chou-pomme industrie</t>
  </si>
  <si>
    <t>Chou-rave</t>
  </si>
  <si>
    <t>Cima di rapa</t>
  </si>
  <si>
    <t>Navet de printemps, rave d'automne</t>
  </si>
  <si>
    <r>
      <t>Radis (10 bottes/m</t>
    </r>
    <r>
      <rPr>
        <vertAlign val="superscript"/>
        <sz val="9"/>
        <rFont val="Arial"/>
        <family val="2"/>
      </rPr>
      <t>2</t>
    </r>
    <r>
      <rPr>
        <sz val="9"/>
        <rFont val="Arial"/>
        <family val="2"/>
      </rPr>
      <t>)</t>
    </r>
  </si>
  <si>
    <r>
      <t>Radis blanc (8-9 pièce/m</t>
    </r>
    <r>
      <rPr>
        <vertAlign val="superscript"/>
        <sz val="9"/>
        <rFont val="Arial"/>
        <family val="2"/>
      </rPr>
      <t>2</t>
    </r>
    <r>
      <rPr>
        <sz val="9"/>
        <rFont val="Arial"/>
        <family val="2"/>
      </rPr>
      <t>)</t>
    </r>
  </si>
  <si>
    <t>Roquette, 1 coupe</t>
  </si>
  <si>
    <t>Roquette, 2 coupes</t>
  </si>
  <si>
    <t>Composées</t>
  </si>
  <si>
    <t>Chicorée pain de sucre</t>
  </si>
  <si>
    <t>Chicorée pain de sucre (Convenience)</t>
  </si>
  <si>
    <t>Chicorée rouge</t>
  </si>
  <si>
    <t>Chicorée scarole, rdt moyen</t>
  </si>
  <si>
    <t>Chicorée scarole, rdt élevé</t>
  </si>
  <si>
    <t>Chicorée-endive (racine)</t>
  </si>
  <si>
    <t>Laitue à tondre</t>
  </si>
  <si>
    <t>Salades diverses, rdt moyen</t>
  </si>
  <si>
    <t>Salades diverses, rdt élevé</t>
  </si>
  <si>
    <t>Scorsonère</t>
  </si>
  <si>
    <t>Ombellifères</t>
  </si>
  <si>
    <t>Carotte de transf., de garde</t>
  </si>
  <si>
    <t>Carotte de transf., de garde, rdt élevé</t>
  </si>
  <si>
    <t>Carotte parisienne</t>
  </si>
  <si>
    <t>Carotte précoce, en botte</t>
  </si>
  <si>
    <t>Céleri-pomme</t>
  </si>
  <si>
    <t>Céleri-branche</t>
  </si>
  <si>
    <t>Fenouil</t>
  </si>
  <si>
    <t>Panais</t>
  </si>
  <si>
    <t>Chénopodiacées</t>
  </si>
  <si>
    <t>Betterave rouge</t>
  </si>
  <si>
    <t>Côte de bette</t>
  </si>
  <si>
    <t>Légumineuse</t>
  </si>
  <si>
    <t>Haricot nain, manuel</t>
  </si>
  <si>
    <t>Haricot, transformation</t>
  </si>
  <si>
    <t>Petit pois, transformation</t>
  </si>
  <si>
    <t>Petit pois, pois mangetout</t>
  </si>
  <si>
    <t>Engrais vert légumineuse</t>
  </si>
  <si>
    <t>Cucurbitacées</t>
  </si>
  <si>
    <t>Concombre à vinaigre</t>
  </si>
  <si>
    <t>Melon</t>
  </si>
  <si>
    <t>Solanacées</t>
  </si>
  <si>
    <t>Aubergine</t>
  </si>
  <si>
    <t>Tomate</t>
  </si>
  <si>
    <t>Ail</t>
  </si>
  <si>
    <t>Asperge blanche</t>
  </si>
  <si>
    <t>Asperge verte</t>
  </si>
  <si>
    <t>Ciboulette</t>
  </si>
  <si>
    <t>Oignon</t>
  </si>
  <si>
    <t>Poireau</t>
  </si>
  <si>
    <t>Divers</t>
  </si>
  <si>
    <t>Engrais vert non légumineuse</t>
  </si>
  <si>
    <t>Fleurs coupées besoins faibles/année</t>
  </si>
  <si>
    <t>Fleurs coupées besoins moyens/année</t>
  </si>
  <si>
    <t>Fleurs coupées besoins élevés/année</t>
  </si>
  <si>
    <t>Maïs sucré</t>
  </si>
  <si>
    <t>Pensées</t>
  </si>
  <si>
    <t>Plantes aromatiques et méd. petites</t>
  </si>
  <si>
    <t>8 dt MS/ha</t>
  </si>
  <si>
    <t>Plantes aromatiques et méd. moyennes</t>
  </si>
  <si>
    <t>25 dt MS/ha</t>
  </si>
  <si>
    <t>Plantes aromatiques et méd. moyennes à grandes</t>
  </si>
  <si>
    <t>50 dt MS/ha</t>
  </si>
  <si>
    <t>Plantes aromatiques et méd. grandes</t>
  </si>
  <si>
    <t>75 dt MS/ha</t>
  </si>
  <si>
    <t>Rhubarbe</t>
  </si>
  <si>
    <r>
      <t xml:space="preserve">Valeur moyenne légumes pleine terre </t>
    </r>
    <r>
      <rPr>
        <vertAlign val="superscript"/>
        <sz val="10"/>
        <rFont val="Arial"/>
        <family val="2"/>
      </rPr>
      <t>1)</t>
    </r>
  </si>
  <si>
    <t>Petits fruits</t>
  </si>
  <si>
    <t>Fraise pluriannuelle</t>
  </si>
  <si>
    <t>Légumes de serre et de tunnel haut</t>
  </si>
  <si>
    <t>Culture</t>
  </si>
  <si>
    <t>Aubergine (S)</t>
  </si>
  <si>
    <t>Céleri-soupe (40 pièces/m2) (S)</t>
  </si>
  <si>
    <t>Chou-pomme (S)</t>
  </si>
  <si>
    <t>Ciboulette (S)</t>
  </si>
  <si>
    <t>Concombre (30 pièces/m2) (S)</t>
  </si>
  <si>
    <t>Concombre (50 pièces/m2) (S)</t>
  </si>
  <si>
    <t>Côte de bette (S)</t>
  </si>
  <si>
    <t>Cresson (S)</t>
  </si>
  <si>
    <t>Epinard (S)</t>
  </si>
  <si>
    <t>Haricot à rame (S)</t>
  </si>
  <si>
    <t>Laitue à tondre (S)</t>
  </si>
  <si>
    <t>Laitue pommée, Iceberg, Lollo (S)</t>
  </si>
  <si>
    <t>Persil (S)</t>
  </si>
  <si>
    <t>Poireau (S)</t>
  </si>
  <si>
    <t>Poivron, piment (S)</t>
  </si>
  <si>
    <t>Radis blanc, (18 pièces/m2) (S)</t>
  </si>
  <si>
    <t>Radis, (20 bottes/m2) (S)</t>
  </si>
  <si>
    <t>Rampon (mâche) (S)</t>
  </si>
  <si>
    <t>Pourpier (S)</t>
  </si>
  <si>
    <t>Roquette, 1 coupe (S)</t>
  </si>
  <si>
    <t>Roquette, 2 coupes (S)</t>
  </si>
  <si>
    <t>Scarole d'automne (S)</t>
  </si>
  <si>
    <t>Tomate (S)</t>
  </si>
  <si>
    <t>Valeur moyenne légume serre (s)</t>
  </si>
  <si>
    <t>Normes Vigne - Cultures fruitières - Petits fruits</t>
  </si>
  <si>
    <t>Besoins nets en kg/ha</t>
  </si>
  <si>
    <t>Raisin de table</t>
  </si>
  <si>
    <t>Raisin de table, rendement élevé</t>
  </si>
  <si>
    <t>Cultures fruitières</t>
  </si>
  <si>
    <t>Pommier, poirier</t>
  </si>
  <si>
    <t>Pommier, poirier, rendement élevé</t>
  </si>
  <si>
    <t>Cerisier, rendement élevé</t>
  </si>
  <si>
    <t>Prunier, rendement élevé</t>
  </si>
  <si>
    <t>Abricotier, rendement élevé</t>
  </si>
  <si>
    <t>Pêcher, rendement élevé</t>
  </si>
  <si>
    <t>Kiwi, rendement élevé</t>
  </si>
  <si>
    <t>Petites cultures pérennes à plusieurs essences</t>
  </si>
  <si>
    <t>en dessous de 20 ares</t>
  </si>
  <si>
    <t>Arbres haute-tige (1 arbre = 1 are)</t>
  </si>
  <si>
    <t xml:space="preserve">Arbustes à baies alternatifs </t>
  </si>
  <si>
    <t>Houblon</t>
  </si>
  <si>
    <t>Roseau de Chine</t>
  </si>
  <si>
    <t>Raisin de table, rdt élevé</t>
  </si>
  <si>
    <t>Pommier, poirier, rdt élevé</t>
  </si>
  <si>
    <t>Cerisier, rdt élevé</t>
  </si>
  <si>
    <t>Prunier, rdt élevé</t>
  </si>
  <si>
    <t>Abricotier, rdt élevé</t>
  </si>
  <si>
    <t>Pêcher, rdt élevé</t>
  </si>
  <si>
    <t>Kiwi, rdt élevé</t>
  </si>
  <si>
    <t>* pour la colonne 4, choisier l'espèce dans la bande déroulante de la case</t>
  </si>
  <si>
    <r>
      <t>P</t>
    </r>
    <r>
      <rPr>
        <vertAlign val="subscript"/>
        <sz val="10"/>
        <rFont val="Calibri"/>
        <family val="2"/>
      </rPr>
      <t>2</t>
    </r>
    <r>
      <rPr>
        <sz val="10"/>
        <rFont val="Calibri"/>
        <family val="2"/>
      </rPr>
      <t>O</t>
    </r>
    <r>
      <rPr>
        <vertAlign val="subscript"/>
        <sz val="10"/>
        <rFont val="Calibri"/>
        <family val="2"/>
      </rPr>
      <t>5</t>
    </r>
  </si>
  <si>
    <r>
      <t>K</t>
    </r>
    <r>
      <rPr>
        <vertAlign val="subscript"/>
        <sz val="10"/>
        <rFont val="Calibri"/>
        <family val="2"/>
      </rPr>
      <t>2</t>
    </r>
    <r>
      <rPr>
        <sz val="10"/>
        <rFont val="Calibri"/>
        <family val="2"/>
      </rPr>
      <t>O</t>
    </r>
  </si>
  <si>
    <r>
      <t xml:space="preserve"> </t>
    </r>
    <r>
      <rPr>
        <b/>
        <sz val="8"/>
        <rFont val="Calibri"/>
        <family val="2"/>
      </rPr>
      <t>kg à la parcelle</t>
    </r>
  </si>
  <si>
    <r>
      <t>P</t>
    </r>
    <r>
      <rPr>
        <b/>
        <vertAlign val="subscript"/>
        <sz val="10"/>
        <rFont val="Calibri"/>
        <family val="2"/>
      </rPr>
      <t>2</t>
    </r>
    <r>
      <rPr>
        <b/>
        <sz val="10"/>
        <rFont val="Calibri"/>
        <family val="2"/>
      </rPr>
      <t>O</t>
    </r>
    <r>
      <rPr>
        <b/>
        <vertAlign val="subscript"/>
        <sz val="10"/>
        <rFont val="Calibri"/>
        <family val="2"/>
      </rPr>
      <t>5</t>
    </r>
  </si>
  <si>
    <r>
      <t>K</t>
    </r>
    <r>
      <rPr>
        <b/>
        <vertAlign val="subscript"/>
        <sz val="10"/>
        <rFont val="Calibri"/>
        <family val="2"/>
      </rPr>
      <t>2</t>
    </r>
    <r>
      <rPr>
        <b/>
        <sz val="10"/>
        <rFont val="Calibri"/>
        <family val="2"/>
      </rPr>
      <t>O</t>
    </r>
  </si>
  <si>
    <r>
      <t xml:space="preserve">Les apports/ha pour </t>
    </r>
    <r>
      <rPr>
        <b/>
        <sz val="10"/>
        <rFont val="Calibri"/>
        <family val="2"/>
      </rPr>
      <t>N et P</t>
    </r>
    <r>
      <rPr>
        <sz val="10"/>
        <rFont val="Calibri"/>
        <family val="2"/>
      </rPr>
      <t xml:space="preserve"> ne doivent pas dépasser les besoins/ha de plus de10 % </t>
    </r>
  </si>
  <si>
    <t>Tomate (S) 12kg/m2</t>
  </si>
  <si>
    <t>Tomate (S) 18kg/m2</t>
  </si>
  <si>
    <t>Tomate (S) 24kg/m2</t>
  </si>
  <si>
    <t>Tomate (S) 30kg/m2</t>
  </si>
  <si>
    <r>
      <t xml:space="preserve">Valeur moyenne légumes pleine terre </t>
    </r>
    <r>
      <rPr>
        <vertAlign val="superscript"/>
        <sz val="9"/>
        <rFont val="Calibri"/>
        <family val="2"/>
      </rPr>
      <t>1)</t>
    </r>
  </si>
  <si>
    <r>
      <t>Radis (10 bottes/m</t>
    </r>
    <r>
      <rPr>
        <vertAlign val="superscript"/>
        <sz val="9"/>
        <rFont val="Calibri"/>
        <family val="2"/>
      </rPr>
      <t>2</t>
    </r>
    <r>
      <rPr>
        <sz val="9"/>
        <rFont val="Calibri"/>
        <family val="2"/>
      </rPr>
      <t>)</t>
    </r>
  </si>
  <si>
    <r>
      <t>Radis blanc (8-9 pièce/m</t>
    </r>
    <r>
      <rPr>
        <vertAlign val="superscript"/>
        <sz val="9"/>
        <rFont val="Calibri"/>
        <family val="2"/>
      </rPr>
      <t>2</t>
    </r>
    <r>
      <rPr>
        <sz val="9"/>
        <rFont val="Calibri"/>
        <family val="2"/>
      </rPr>
      <t>)</t>
    </r>
  </si>
  <si>
    <t>kg/t</t>
  </si>
  <si>
    <t>CP</t>
  </si>
  <si>
    <t>NP/ Lieu</t>
  </si>
  <si>
    <t>Vincent Günther</t>
  </si>
  <si>
    <t>Apports en fertisants:</t>
  </si>
  <si>
    <r>
      <t>N</t>
    </r>
    <r>
      <rPr>
        <b/>
        <vertAlign val="subscript"/>
        <sz val="13"/>
        <rFont val="Calibri"/>
        <family val="2"/>
      </rPr>
      <t>disp</t>
    </r>
  </si>
  <si>
    <t>Fumier de mouton</t>
  </si>
  <si>
    <t>Selon PRIF 2017</t>
  </si>
  <si>
    <t>Genre*</t>
  </si>
  <si>
    <r>
      <t>N</t>
    </r>
    <r>
      <rPr>
        <vertAlign val="subscript"/>
        <sz val="9"/>
        <rFont val="Calibri"/>
        <family val="2"/>
      </rPr>
      <t>min</t>
    </r>
  </si>
  <si>
    <t xml:space="preserve">Lieu et date </t>
  </si>
  <si>
    <t xml:space="preserve">Signature </t>
  </si>
  <si>
    <t>Renseignements:</t>
  </si>
  <si>
    <t>027 606 76 20</t>
  </si>
  <si>
    <t>vincent.gunther@admin.vs.ch</t>
  </si>
  <si>
    <t>CP 437</t>
  </si>
  <si>
    <t>1951 Châteauneuf / Sion</t>
  </si>
  <si>
    <t xml:space="preserve">Office d'arboriculture et cultures maraîchères </t>
  </si>
  <si>
    <t>C3 Besoins pour les cultures spéciales</t>
  </si>
  <si>
    <t>A3 Total des apports pour l'exploitation</t>
  </si>
  <si>
    <t>A3 Total des apports/ha</t>
  </si>
  <si>
    <t>C3 Besoins/ha</t>
  </si>
  <si>
    <t>Apports/ha - Besoins/ha</t>
  </si>
  <si>
    <t>Bilan en % pour l'exploitation</t>
  </si>
  <si>
    <t>Partie D: engrais utilisés pour la campagne</t>
  </si>
  <si>
    <t>Partie C: C3 Besoins pour les cultures spéciales</t>
  </si>
  <si>
    <t>Engrais de fermes et digestat</t>
  </si>
  <si>
    <t>Partie A3</t>
  </si>
  <si>
    <t>Partie D: Engrais du commerce</t>
  </si>
  <si>
    <t>Partie F: Bilan de fumure</t>
  </si>
  <si>
    <t>Apport en m3</t>
  </si>
  <si>
    <t>Composition  en %</t>
  </si>
  <si>
    <t>Apport en kg</t>
  </si>
  <si>
    <r>
      <t>N</t>
    </r>
    <r>
      <rPr>
        <vertAlign val="subscript"/>
        <sz val="9"/>
        <rFont val="Calibri"/>
        <family val="2"/>
      </rPr>
      <t>disp</t>
    </r>
  </si>
  <si>
    <t>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t>
  </si>
  <si>
    <t xml:space="preserve">    de 0 à 1.5               (selon an. sol)</t>
  </si>
  <si>
    <t>Déchets de légumes*</t>
  </si>
  <si>
    <t>Composition  kg/t *kg/m3</t>
  </si>
  <si>
    <t xml:space="preserve"> Unités</t>
  </si>
  <si>
    <t>Unités</t>
  </si>
  <si>
    <t>10-30</t>
  </si>
  <si>
    <t>20-65</t>
  </si>
  <si>
    <t>40-100</t>
  </si>
  <si>
    <t xml:space="preserve">*Prairies extensives </t>
  </si>
  <si>
    <t>Besoins nets</t>
  </si>
  <si>
    <t>Prairie et paturages</t>
  </si>
  <si>
    <t>*Prairies peu intensifs (1-3 utilisations)</t>
  </si>
  <si>
    <t>*Prairies mi-intensifs (1-4 utilisations)</t>
  </si>
  <si>
    <t>* selon SuisseBilanz 1.17</t>
  </si>
  <si>
    <r>
      <t xml:space="preserve">Les apports/ha pour </t>
    </r>
    <r>
      <rPr>
        <b/>
        <sz val="10"/>
        <rFont val="Calibri"/>
        <family val="2"/>
      </rPr>
      <t>N et P</t>
    </r>
    <r>
      <rPr>
        <sz val="10"/>
        <rFont val="Calibri"/>
        <family val="2"/>
      </rPr>
      <t xml:space="preserve"> ne doivent pas dépasser les besoins/ha</t>
    </r>
  </si>
  <si>
    <t>Brocoli, transformation</t>
  </si>
  <si>
    <t>Chou de Chine, transformation</t>
  </si>
  <si>
    <t>Chou-fleur, précoce</t>
  </si>
  <si>
    <t>Chou-fleur, standard</t>
  </si>
  <si>
    <t>Chou-fleur, transformation</t>
  </si>
  <si>
    <t>Pak Choi</t>
  </si>
  <si>
    <t>Salades Asia (Brassicaceae)</t>
  </si>
  <si>
    <t>Chicorée rouge, transformation</t>
  </si>
  <si>
    <t>Persil, jusqu'à la 1ère coupe</t>
  </si>
  <si>
    <t>Persil, coupe suivante</t>
  </si>
  <si>
    <t>Persil, racine</t>
  </si>
  <si>
    <t>Epinard, marché frais, 1 coupe, semé avant mi-avril</t>
  </si>
  <si>
    <t>Epinard, marché frais, 2 coupes, semé avant mi-avril</t>
  </si>
  <si>
    <t>Epinard, marché frais, 1 coupe, semé après mi-avril</t>
  </si>
  <si>
    <t>Epinard, marché frais, 2 coupes, semé après mi-avril</t>
  </si>
  <si>
    <t>Epinard, marché frais, 1 coupe</t>
  </si>
  <si>
    <t>Epinard, marché frais, 2 coupes</t>
  </si>
  <si>
    <t>Epinard, industrie, 1 coupe, semé avant mi-avril</t>
  </si>
  <si>
    <t>Epinard, industrie, 2 coupes, semé avant mi-avril</t>
  </si>
  <si>
    <t>Epinard, industrie, 1 coupe, semé après mi-avril</t>
  </si>
  <si>
    <t>Epinard, industrie, 2 coupes, semé après mi-avril</t>
  </si>
  <si>
    <t>Epinard, industrie, 1 coupe</t>
  </si>
  <si>
    <t>Epinard, industrie, 2 coupes</t>
  </si>
  <si>
    <t>Courgette, planton, été et automne</t>
  </si>
  <si>
    <t>Courgette, planton, culture courte précoce</t>
  </si>
  <si>
    <t>Courgette, semis, été et automne</t>
  </si>
  <si>
    <t>Pâtisson, courge</t>
  </si>
  <si>
    <t>Oignons en bottes, printemps</t>
  </si>
  <si>
    <t>Oignons en bottes, été</t>
  </si>
  <si>
    <t>Oignons en bottes, hivernage</t>
  </si>
  <si>
    <t>Poireau, planté précocement</t>
  </si>
  <si>
    <t>Poireau, planté tardivement</t>
  </si>
  <si>
    <t>Poireau, planton, hivernage</t>
  </si>
  <si>
    <t>Poireau semé</t>
  </si>
  <si>
    <t>Rampon/mâche</t>
  </si>
  <si>
    <t>Patate douce</t>
  </si>
  <si>
    <t>Courgette (S)</t>
  </si>
  <si>
    <t>Petites cult. Pérennes à plusieurs essences &lt;20ares</t>
  </si>
  <si>
    <t>Arbres haute-tige, noyers, châtaigniers (1 arbre = 1 are)</t>
  </si>
  <si>
    <t>Noyers (cultures avec &lt; 185 arbres/ha)</t>
  </si>
  <si>
    <t>Noyers (cultures avec &gt; 185 arbres/ha)</t>
  </si>
  <si>
    <t>Noisettes</t>
  </si>
  <si>
    <t>Châtaigneraies entretenues &lt; 100 arbres</t>
  </si>
  <si>
    <t>Fraise annuelle, 2.0 kg/m2</t>
  </si>
  <si>
    <t>Fraise annuelle, 3.0 kg/m2</t>
  </si>
  <si>
    <t>Fraise annuelle, 4.0 kg/m2</t>
  </si>
  <si>
    <t>Fraise, jeune plant de plateau</t>
  </si>
  <si>
    <t>Framboisier, jeune plan à longues cannes</t>
  </si>
  <si>
    <t>Framboisier, 1.5 kg/m2</t>
  </si>
  <si>
    <t>Framboisier, 2.5 kg/m2</t>
  </si>
  <si>
    <t>Framboisier, 3.5 kg/m2</t>
  </si>
  <si>
    <t>Mûre, 2.0 kg/m2</t>
  </si>
  <si>
    <t>Mûre, 3.0 kg/m2</t>
  </si>
  <si>
    <t>Mûre, 4.0 kg/m2</t>
  </si>
  <si>
    <t>Groseiller à grappes, 2.0 kg/m2</t>
  </si>
  <si>
    <t>Groseiller à grappes, 2.5 kg/m2</t>
  </si>
  <si>
    <t>Groseiller à grappes, 3.5 kg/m2</t>
  </si>
  <si>
    <t>Cassis, 2.5 kg/m2</t>
  </si>
  <si>
    <t>Cassis, 3.5 kg/m2</t>
  </si>
  <si>
    <t>Groseillier à maq., 1.7 kg/m2</t>
  </si>
  <si>
    <t>Groseillier à maq., 2.5 kg/m2</t>
  </si>
  <si>
    <t>Myrtillier, 1.5 kg/m2</t>
  </si>
  <si>
    <t>Myrtillier, 2.5 kg/m2</t>
  </si>
  <si>
    <t>Autres arbustes à baies (mini-kiwi, sureau, goji, aronia, camérisier)</t>
  </si>
  <si>
    <t>Sapins de Noël (code 712)</t>
  </si>
  <si>
    <t>Pépinières de plantes forestières HZ forestière (code 713)</t>
  </si>
  <si>
    <t>Pépinières arbo professionnelle (haute densité en arbres)</t>
  </si>
  <si>
    <t>Cultures de mûriers (Morus, alimentation des vers à soie)</t>
  </si>
  <si>
    <t>Persil, coupes suivantes</t>
  </si>
  <si>
    <t>Asparagacées</t>
  </si>
  <si>
    <t>Amaryllidacées</t>
  </si>
  <si>
    <t>Pâtisson, courge,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</si>
</sst>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0"/>
      <name val="Arial"/>
    </font>
    <font>
      <b/>
      <sz val="10"/>
      <name val="MS Sans Serif"/>
      <family val="2"/>
    </font>
    <font>
      <sz val="10"/>
      <name val="MS Sans Serif"/>
      <family val="2"/>
    </font>
    <font>
      <b/>
      <sz val="10"/>
      <name val="Arial"/>
      <family val="2"/>
    </font>
    <font>
      <b/>
      <sz val="8"/>
      <name val="MS Sans Serif"/>
      <family val="2"/>
    </font>
    <font>
      <sz val="8"/>
      <name val="Arial"/>
      <family val="2"/>
    </font>
    <font>
      <sz val="8"/>
      <name val="Arial"/>
      <family val="2"/>
    </font>
    <font>
      <vertAlign val="superscript"/>
      <sz val="10"/>
      <name val="Arial"/>
      <family val="2"/>
    </font>
    <font>
      <sz val="10"/>
      <name val="Arial"/>
      <family val="2"/>
    </font>
    <font>
      <b/>
      <sz val="9"/>
      <name val="Arial"/>
      <family val="2"/>
    </font>
    <font>
      <b/>
      <sz val="18"/>
      <name val="Arial"/>
      <family val="2"/>
    </font>
    <font>
      <b/>
      <sz val="14"/>
      <name val="Arial"/>
      <family val="2"/>
    </font>
    <font>
      <u/>
      <sz val="10"/>
      <color indexed="12"/>
      <name val="Courier"/>
      <family val="3"/>
    </font>
    <font>
      <u/>
      <sz val="10"/>
      <color indexed="12"/>
      <name val="Arial"/>
      <family val="2"/>
    </font>
    <font>
      <b/>
      <sz val="8"/>
      <name val="Arial"/>
      <family val="2"/>
    </font>
    <font>
      <sz val="9"/>
      <name val="Arial"/>
      <family val="2"/>
    </font>
    <font>
      <sz val="11"/>
      <name val="Arial"/>
      <family val="2"/>
    </font>
    <font>
      <vertAlign val="superscript"/>
      <sz val="9"/>
      <name val="Arial"/>
      <family val="2"/>
    </font>
    <font>
      <b/>
      <sz val="11"/>
      <color indexed="8"/>
      <name val="Arial"/>
      <family val="2"/>
    </font>
    <font>
      <sz val="11"/>
      <color indexed="8"/>
      <name val="Arial"/>
      <family val="2"/>
    </font>
    <font>
      <sz val="14"/>
      <name val="Arial"/>
      <family val="2"/>
    </font>
    <font>
      <sz val="18"/>
      <name val="Arial"/>
      <family val="2"/>
    </font>
    <font>
      <b/>
      <sz val="10"/>
      <name val="Calibri"/>
      <family val="2"/>
    </font>
    <font>
      <sz val="10"/>
      <name val="Calibri"/>
      <family val="2"/>
    </font>
    <font>
      <vertAlign val="subscript"/>
      <sz val="10"/>
      <name val="Calibri"/>
      <family val="2"/>
    </font>
    <font>
      <b/>
      <sz val="8"/>
      <name val="Calibri"/>
      <family val="2"/>
    </font>
    <font>
      <b/>
      <vertAlign val="subscript"/>
      <sz val="10"/>
      <name val="Calibri"/>
      <family val="2"/>
    </font>
    <font>
      <sz val="9"/>
      <name val="Calibri"/>
      <family val="2"/>
    </font>
    <font>
      <vertAlign val="superscript"/>
      <sz val="9"/>
      <name val="Calibri"/>
      <family val="2"/>
    </font>
    <font>
      <b/>
      <sz val="9"/>
      <name val="Calibri"/>
      <family val="2"/>
    </font>
    <font>
      <b/>
      <vertAlign val="subscript"/>
      <sz val="13"/>
      <name val="Calibri"/>
      <family val="2"/>
    </font>
    <font>
      <vertAlign val="subscript"/>
      <sz val="9"/>
      <name val="Calibri"/>
      <family val="2"/>
    </font>
    <font>
      <sz val="10"/>
      <name val="Helvetica"/>
      <family val="2"/>
    </font>
    <font>
      <sz val="10"/>
      <name val="Calibri"/>
      <family val="2"/>
      <scheme val="minor"/>
    </font>
    <font>
      <sz val="8"/>
      <name val="Calibri"/>
      <family val="2"/>
      <scheme val="minor"/>
    </font>
    <font>
      <b/>
      <sz val="10"/>
      <name val="Calibri"/>
      <family val="2"/>
      <scheme val="minor"/>
    </font>
    <font>
      <b/>
      <sz val="14"/>
      <name val="Calibri"/>
      <family val="2"/>
      <scheme val="minor"/>
    </font>
    <font>
      <i/>
      <sz val="8"/>
      <name val="Calibri"/>
      <family val="2"/>
      <scheme val="minor"/>
    </font>
    <font>
      <b/>
      <sz val="8"/>
      <name val="Calibri"/>
      <family val="2"/>
      <scheme val="minor"/>
    </font>
    <font>
      <sz val="9"/>
      <name val="Calibri"/>
      <family val="2"/>
      <scheme val="minor"/>
    </font>
    <font>
      <b/>
      <sz val="9"/>
      <name val="Calibri"/>
      <family val="2"/>
      <scheme val="minor"/>
    </font>
    <font>
      <b/>
      <sz val="12"/>
      <name val="Calibri"/>
      <family val="2"/>
      <scheme val="minor"/>
    </font>
    <font>
      <sz val="11"/>
      <name val="Calibri"/>
      <family val="2"/>
      <scheme val="minor"/>
    </font>
    <font>
      <sz val="9"/>
      <color indexed="8"/>
      <name val="Calibri"/>
      <family val="2"/>
      <scheme val="minor"/>
    </font>
    <font>
      <u/>
      <sz val="10"/>
      <color indexed="12"/>
      <name val="Calibri"/>
      <family val="2"/>
      <scheme val="minor"/>
    </font>
  </fonts>
  <fills count="9">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medium">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double">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diagonal/>
    </border>
    <border>
      <left/>
      <right style="medium">
        <color indexed="64"/>
      </right>
      <top style="medium">
        <color indexed="64"/>
      </top>
      <bottom/>
      <diagonal/>
    </border>
    <border>
      <left/>
      <right/>
      <top style="thin">
        <color indexed="64"/>
      </top>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medium">
        <color indexed="64"/>
      </top>
      <bottom/>
      <diagonal/>
    </border>
  </borders>
  <cellStyleXfs count="2">
    <xf numFmtId="0" fontId="0" fillId="0" borderId="0"/>
    <xf numFmtId="0" fontId="12" fillId="0" borderId="0" applyNumberFormat="0" applyFill="0" applyBorder="0" applyAlignment="0" applyProtection="0">
      <alignment vertical="top"/>
      <protection locked="0"/>
    </xf>
  </cellStyleXfs>
  <cellXfs count="478">
    <xf numFmtId="0" fontId="0" fillId="0" borderId="0" xfId="0"/>
    <xf numFmtId="0" fontId="0" fillId="0" borderId="0" xfId="0" applyProtection="1">
      <protection locked="0"/>
    </xf>
    <xf numFmtId="2" fontId="0" fillId="0" borderId="0" xfId="0" applyNumberFormat="1" applyProtection="1">
      <protection locked="0"/>
    </xf>
    <xf numFmtId="1" fontId="0" fillId="0" borderId="0" xfId="0" applyNumberFormat="1" applyProtection="1">
      <protection locked="0"/>
    </xf>
    <xf numFmtId="0" fontId="8" fillId="0" borderId="0" xfId="0" applyFont="1" applyAlignment="1">
      <alignment vertical="center"/>
    </xf>
    <xf numFmtId="1" fontId="8" fillId="0" borderId="0" xfId="0" applyNumberFormat="1" applyFont="1" applyAlignment="1">
      <alignment vertical="center"/>
    </xf>
    <xf numFmtId="0" fontId="11" fillId="0" borderId="0" xfId="0" applyFont="1" applyAlignment="1">
      <alignment vertical="center"/>
    </xf>
    <xf numFmtId="0" fontId="14" fillId="0" borderId="1" xfId="0" applyFont="1" applyBorder="1" applyAlignment="1">
      <alignment vertical="center"/>
    </xf>
    <xf numFmtId="1" fontId="9" fillId="0" borderId="1" xfId="0" applyNumberFormat="1" applyFont="1" applyBorder="1" applyAlignment="1">
      <alignment horizontal="center" vertical="center"/>
    </xf>
    <xf numFmtId="0" fontId="9" fillId="0" borderId="2" xfId="0" applyFont="1" applyBorder="1" applyAlignment="1">
      <alignment vertical="center"/>
    </xf>
    <xf numFmtId="1" fontId="9" fillId="0" borderId="2" xfId="0" applyNumberFormat="1" applyFont="1" applyBorder="1" applyAlignment="1">
      <alignment horizontal="center" vertical="center"/>
    </xf>
    <xf numFmtId="0" fontId="16" fillId="0" borderId="3" xfId="0" applyFont="1" applyBorder="1" applyAlignment="1">
      <alignment vertical="center"/>
    </xf>
    <xf numFmtId="1" fontId="9" fillId="0" borderId="4" xfId="0" applyNumberFormat="1" applyFont="1" applyBorder="1" applyAlignment="1">
      <alignment horizontal="center" vertical="center"/>
    </xf>
    <xf numFmtId="1" fontId="9" fillId="0" borderId="5" xfId="0" applyNumberFormat="1" applyFont="1" applyBorder="1" applyAlignment="1">
      <alignment horizontal="center" vertical="center"/>
    </xf>
    <xf numFmtId="1" fontId="9" fillId="0" borderId="6" xfId="0" applyNumberFormat="1" applyFont="1" applyBorder="1" applyAlignment="1">
      <alignment horizontal="center" vertical="center"/>
    </xf>
    <xf numFmtId="0" fontId="16" fillId="0" borderId="7" xfId="0" applyFont="1" applyBorder="1" applyAlignment="1">
      <alignment vertical="center"/>
    </xf>
    <xf numFmtId="0" fontId="9" fillId="2" borderId="7" xfId="0" applyFont="1" applyFill="1" applyBorder="1" applyAlignment="1">
      <alignment vertical="center"/>
    </xf>
    <xf numFmtId="1" fontId="16" fillId="0" borderId="2" xfId="0" applyNumberFormat="1" applyFont="1" applyBorder="1" applyAlignment="1">
      <alignment horizontal="center" vertical="center"/>
    </xf>
    <xf numFmtId="1" fontId="16" fillId="3" borderId="5" xfId="0" applyNumberFormat="1" applyFont="1" applyFill="1" applyBorder="1" applyAlignment="1">
      <alignment horizontal="center" vertical="center"/>
    </xf>
    <xf numFmtId="1" fontId="16" fillId="0" borderId="5" xfId="0" applyNumberFormat="1" applyFont="1" applyBorder="1" applyAlignment="1">
      <alignment horizontal="center" vertical="center"/>
    </xf>
    <xf numFmtId="0" fontId="15" fillId="2" borderId="7" xfId="0" applyFont="1" applyFill="1" applyBorder="1" applyAlignment="1">
      <alignment vertical="center"/>
    </xf>
    <xf numFmtId="1" fontId="15" fillId="0" borderId="2" xfId="0" applyNumberFormat="1" applyFont="1" applyBorder="1" applyAlignment="1">
      <alignment horizontal="center" vertical="center"/>
    </xf>
    <xf numFmtId="1" fontId="15" fillId="3" borderId="5" xfId="0" applyNumberFormat="1" applyFont="1" applyFill="1" applyBorder="1" applyAlignment="1">
      <alignment horizontal="center" vertical="center"/>
    </xf>
    <xf numFmtId="1" fontId="15" fillId="0" borderId="5" xfId="0" applyNumberFormat="1" applyFont="1" applyBorder="1" applyAlignment="1">
      <alignment horizontal="center" vertical="center"/>
    </xf>
    <xf numFmtId="0" fontId="15" fillId="2" borderId="8" xfId="0" applyFont="1" applyFill="1" applyBorder="1" applyAlignment="1">
      <alignment vertical="center"/>
    </xf>
    <xf numFmtId="1" fontId="15" fillId="0" borderId="9" xfId="0" applyNumberFormat="1" applyFont="1" applyBorder="1" applyAlignment="1">
      <alignment horizontal="center" vertical="center"/>
    </xf>
    <xf numFmtId="1" fontId="15" fillId="3" borderId="10" xfId="0" applyNumberFormat="1" applyFont="1" applyFill="1" applyBorder="1" applyAlignment="1">
      <alignment horizontal="center" vertical="center"/>
    </xf>
    <xf numFmtId="1" fontId="15" fillId="0" borderId="10" xfId="0" applyNumberFormat="1" applyFont="1" applyBorder="1" applyAlignment="1">
      <alignment horizontal="center" vertical="center"/>
    </xf>
    <xf numFmtId="0" fontId="15" fillId="2" borderId="3" xfId="0" applyFont="1" applyFill="1" applyBorder="1" applyAlignment="1">
      <alignment vertical="center"/>
    </xf>
    <xf numFmtId="1" fontId="15" fillId="0" borderId="4" xfId="0" applyNumberFormat="1" applyFont="1" applyBorder="1" applyAlignment="1">
      <alignment horizontal="center" vertical="center"/>
    </xf>
    <xf numFmtId="1" fontId="15" fillId="3" borderId="6" xfId="0" applyNumberFormat="1" applyFont="1" applyFill="1" applyBorder="1" applyAlignment="1">
      <alignment horizontal="center" vertical="center"/>
    </xf>
    <xf numFmtId="1" fontId="15" fillId="0" borderId="6" xfId="0" applyNumberFormat="1" applyFont="1" applyBorder="1" applyAlignment="1">
      <alignment horizontal="center" vertical="center"/>
    </xf>
    <xf numFmtId="0" fontId="8" fillId="2" borderId="7" xfId="0" applyFont="1" applyFill="1" applyBorder="1" applyAlignment="1">
      <alignment vertical="center"/>
    </xf>
    <xf numFmtId="0" fontId="8" fillId="2" borderId="8" xfId="0" applyFont="1" applyFill="1" applyBorder="1" applyAlignment="1">
      <alignment vertical="center"/>
    </xf>
    <xf numFmtId="1" fontId="16" fillId="0" borderId="9" xfId="0" applyNumberFormat="1" applyFont="1" applyBorder="1" applyAlignment="1">
      <alignment horizontal="center" vertical="center"/>
    </xf>
    <xf numFmtId="0" fontId="9" fillId="2" borderId="11" xfId="0" applyFont="1" applyFill="1" applyBorder="1" applyAlignment="1">
      <alignment vertical="center"/>
    </xf>
    <xf numFmtId="1" fontId="9" fillId="0" borderId="12" xfId="0" applyNumberFormat="1" applyFont="1" applyBorder="1" applyAlignment="1">
      <alignment horizontal="center" vertical="center"/>
    </xf>
    <xf numFmtId="1" fontId="9" fillId="3" borderId="13" xfId="0" applyNumberFormat="1" applyFont="1" applyFill="1" applyBorder="1" applyAlignment="1">
      <alignment horizontal="center" vertical="center"/>
    </xf>
    <xf numFmtId="1" fontId="9" fillId="0" borderId="14" xfId="0" applyNumberFormat="1" applyFont="1" applyBorder="1" applyAlignment="1">
      <alignment horizontal="center" vertical="center"/>
    </xf>
    <xf numFmtId="0" fontId="18" fillId="2" borderId="2" xfId="0" applyFont="1" applyFill="1" applyBorder="1"/>
    <xf numFmtId="0" fontId="19" fillId="2" borderId="2" xfId="0" applyFont="1" applyFill="1" applyBorder="1" applyAlignment="1">
      <alignment vertical="top"/>
    </xf>
    <xf numFmtId="1" fontId="19" fillId="0" borderId="2" xfId="0" applyNumberFormat="1" applyFont="1" applyBorder="1" applyAlignment="1">
      <alignment horizontal="center" vertical="center"/>
    </xf>
    <xf numFmtId="0" fontId="19" fillId="2" borderId="9" xfId="0" applyFont="1" applyFill="1" applyBorder="1" applyAlignment="1">
      <alignment vertical="top"/>
    </xf>
    <xf numFmtId="1" fontId="19" fillId="0" borderId="9" xfId="0" applyNumberFormat="1" applyFont="1" applyBorder="1" applyAlignment="1">
      <alignment horizontal="center" vertical="center"/>
    </xf>
    <xf numFmtId="0" fontId="11" fillId="0" borderId="0" xfId="0" applyFont="1" applyAlignment="1">
      <alignment horizontal="justify" vertical="center"/>
    </xf>
    <xf numFmtId="0" fontId="20" fillId="0" borderId="0" xfId="0" applyFont="1" applyAlignment="1">
      <alignment vertical="center"/>
    </xf>
    <xf numFmtId="0" fontId="9" fillId="0" borderId="1" xfId="0" applyFont="1" applyBorder="1" applyAlignment="1">
      <alignment vertical="center"/>
    </xf>
    <xf numFmtId="0" fontId="15" fillId="0" borderId="3" xfId="0" applyFont="1" applyBorder="1" applyAlignment="1">
      <alignment vertical="center"/>
    </xf>
    <xf numFmtId="1" fontId="15" fillId="3" borderId="15" xfId="0" applyNumberFormat="1" applyFont="1" applyFill="1" applyBorder="1" applyAlignment="1">
      <alignment horizontal="center" vertical="center"/>
    </xf>
    <xf numFmtId="1" fontId="9" fillId="0" borderId="13" xfId="0" applyNumberFormat="1" applyFont="1" applyBorder="1" applyAlignment="1">
      <alignment horizontal="center" vertical="center"/>
    </xf>
    <xf numFmtId="0" fontId="8" fillId="0" borderId="0" xfId="0" applyFont="1"/>
    <xf numFmtId="1" fontId="8" fillId="0" borderId="0" xfId="0" applyNumberFormat="1" applyFont="1" applyAlignment="1">
      <alignment horizontal="center" vertical="center"/>
    </xf>
    <xf numFmtId="0" fontId="18" fillId="0" borderId="1" xfId="0" applyFont="1" applyBorder="1" applyAlignment="1">
      <alignment vertical="top"/>
    </xf>
    <xf numFmtId="0" fontId="16" fillId="0" borderId="4" xfId="0" applyFont="1" applyBorder="1" applyAlignment="1">
      <alignment horizontal="right" vertical="top"/>
    </xf>
    <xf numFmtId="1" fontId="18" fillId="0" borderId="6" xfId="0" applyNumberFormat="1" applyFont="1" applyBorder="1" applyAlignment="1">
      <alignment horizontal="center" vertical="center"/>
    </xf>
    <xf numFmtId="1" fontId="18" fillId="0" borderId="13" xfId="0" applyNumberFormat="1" applyFont="1" applyBorder="1" applyAlignment="1">
      <alignment horizontal="center" vertical="center"/>
    </xf>
    <xf numFmtId="1" fontId="18" fillId="0" borderId="14" xfId="0" applyNumberFormat="1" applyFont="1" applyBorder="1" applyAlignment="1">
      <alignment horizontal="center" vertical="center"/>
    </xf>
    <xf numFmtId="1" fontId="18" fillId="0" borderId="12" xfId="0" applyNumberFormat="1" applyFont="1" applyBorder="1" applyAlignment="1">
      <alignment horizontal="center" vertical="center"/>
    </xf>
    <xf numFmtId="0" fontId="16" fillId="2" borderId="1" xfId="0" applyFont="1" applyFill="1" applyBorder="1" applyAlignment="1">
      <alignment horizontal="right" vertical="top"/>
    </xf>
    <xf numFmtId="1" fontId="16" fillId="0" borderId="1" xfId="0" applyNumberFormat="1" applyFont="1" applyBorder="1" applyAlignment="1">
      <alignment horizontal="center" vertical="center"/>
    </xf>
    <xf numFmtId="0" fontId="18" fillId="2" borderId="2" xfId="0" applyFont="1" applyFill="1" applyBorder="1" applyAlignment="1">
      <alignment vertical="center"/>
    </xf>
    <xf numFmtId="0" fontId="19" fillId="2" borderId="16" xfId="0" applyFont="1" applyFill="1" applyBorder="1" applyAlignment="1">
      <alignment vertical="top"/>
    </xf>
    <xf numFmtId="1" fontId="19" fillId="0" borderId="16" xfId="0" applyNumberFormat="1" applyFont="1" applyBorder="1" applyAlignment="1">
      <alignment horizontal="center" vertical="center"/>
    </xf>
    <xf numFmtId="0" fontId="19" fillId="2" borderId="9" xfId="0" applyFont="1" applyFill="1" applyBorder="1" applyAlignment="1">
      <alignment vertical="top" wrapText="1"/>
    </xf>
    <xf numFmtId="1" fontId="19" fillId="0" borderId="5" xfId="0" applyNumberFormat="1" applyFont="1" applyBorder="1" applyAlignment="1">
      <alignment horizontal="center" vertical="center"/>
    </xf>
    <xf numFmtId="1" fontId="19" fillId="0" borderId="0" xfId="0" applyNumberFormat="1" applyFont="1" applyAlignment="1">
      <alignment horizontal="center" vertical="center"/>
    </xf>
    <xf numFmtId="0" fontId="18" fillId="2" borderId="7" xfId="0" applyFont="1" applyFill="1" applyBorder="1"/>
    <xf numFmtId="0" fontId="16" fillId="2" borderId="7" xfId="0" applyFont="1" applyFill="1" applyBorder="1"/>
    <xf numFmtId="1" fontId="16" fillId="0" borderId="0" xfId="0" applyNumberFormat="1" applyFont="1" applyAlignment="1">
      <alignment horizontal="center" vertical="center"/>
    </xf>
    <xf numFmtId="0" fontId="19" fillId="2" borderId="7" xfId="0" applyFont="1" applyFill="1" applyBorder="1"/>
    <xf numFmtId="1" fontId="16" fillId="0" borderId="7" xfId="0" applyNumberFormat="1" applyFont="1" applyBorder="1" applyAlignment="1">
      <alignment horizontal="center" vertical="center"/>
    </xf>
    <xf numFmtId="0" fontId="16" fillId="2" borderId="3" xfId="0" applyFont="1" applyFill="1" applyBorder="1"/>
    <xf numFmtId="1" fontId="16" fillId="0" borderId="4" xfId="0" applyNumberFormat="1" applyFont="1" applyBorder="1" applyAlignment="1">
      <alignment horizontal="center" vertical="center"/>
    </xf>
    <xf numFmtId="1" fontId="16" fillId="0" borderId="17" xfId="0" applyNumberFormat="1" applyFont="1" applyBorder="1" applyAlignment="1">
      <alignment horizontal="center" vertical="center"/>
    </xf>
    <xf numFmtId="1" fontId="16" fillId="0" borderId="6" xfId="0" applyNumberFormat="1" applyFont="1" applyBorder="1" applyAlignment="1">
      <alignment horizontal="center" vertical="center"/>
    </xf>
    <xf numFmtId="0" fontId="33" fillId="0" borderId="0" xfId="0" applyFont="1" applyAlignment="1" applyProtection="1">
      <alignment horizontal="center"/>
      <protection locked="0"/>
    </xf>
    <xf numFmtId="0" fontId="33" fillId="0" borderId="18" xfId="0" applyFont="1" applyBorder="1" applyAlignment="1" applyProtection="1">
      <alignment horizontal="center"/>
      <protection locked="0"/>
    </xf>
    <xf numFmtId="0" fontId="33" fillId="0" borderId="0" xfId="0" applyFont="1" applyProtection="1">
      <protection locked="0"/>
    </xf>
    <xf numFmtId="0" fontId="34" fillId="5" borderId="6" xfId="0" applyFont="1" applyFill="1" applyBorder="1" applyProtection="1">
      <protection locked="0"/>
    </xf>
    <xf numFmtId="2" fontId="34" fillId="5" borderId="4" xfId="0" applyNumberFormat="1" applyFont="1" applyFill="1" applyBorder="1" applyAlignment="1" applyProtection="1">
      <alignment horizontal="center"/>
      <protection locked="0"/>
    </xf>
    <xf numFmtId="0" fontId="34" fillId="5" borderId="4" xfId="0" applyFont="1" applyFill="1" applyBorder="1" applyAlignment="1" applyProtection="1">
      <alignment horizontal="left"/>
      <protection locked="0"/>
    </xf>
    <xf numFmtId="2" fontId="34" fillId="5" borderId="19" xfId="0" applyNumberFormat="1" applyFont="1" applyFill="1" applyBorder="1" applyAlignment="1" applyProtection="1">
      <alignment horizontal="center"/>
      <protection locked="0"/>
    </xf>
    <xf numFmtId="2" fontId="34" fillId="5" borderId="6" xfId="0" applyNumberFormat="1" applyFont="1" applyFill="1" applyBorder="1" applyAlignment="1" applyProtection="1">
      <alignment horizontal="center"/>
      <protection locked="0"/>
    </xf>
    <xf numFmtId="0" fontId="34" fillId="5" borderId="20" xfId="0" applyFont="1" applyFill="1" applyBorder="1" applyAlignment="1" applyProtection="1">
      <alignment horizontal="center"/>
      <protection locked="0"/>
    </xf>
    <xf numFmtId="0" fontId="34" fillId="5" borderId="4" xfId="0" applyFont="1" applyFill="1" applyBorder="1" applyAlignment="1" applyProtection="1">
      <alignment horizontal="center"/>
      <protection locked="0"/>
    </xf>
    <xf numFmtId="0" fontId="34" fillId="5" borderId="19" xfId="0" applyFont="1" applyFill="1" applyBorder="1" applyAlignment="1" applyProtection="1">
      <alignment horizontal="center"/>
      <protection locked="0"/>
    </xf>
    <xf numFmtId="1" fontId="34" fillId="5" borderId="6" xfId="0" applyNumberFormat="1" applyFont="1" applyFill="1" applyBorder="1" applyAlignment="1" applyProtection="1">
      <alignment horizontal="center"/>
      <protection locked="0"/>
    </xf>
    <xf numFmtId="0" fontId="34" fillId="5" borderId="20" xfId="0" applyFont="1" applyFill="1" applyBorder="1" applyAlignment="1" applyProtection="1">
      <alignment horizontal="right"/>
      <protection locked="0"/>
    </xf>
    <xf numFmtId="0" fontId="34" fillId="5" borderId="21" xfId="0" applyFont="1" applyFill="1" applyBorder="1" applyAlignment="1" applyProtection="1">
      <alignment horizontal="right"/>
      <protection locked="0"/>
    </xf>
    <xf numFmtId="0" fontId="34" fillId="5" borderId="6" xfId="0" applyFont="1" applyFill="1" applyBorder="1" applyAlignment="1" applyProtection="1">
      <alignment horizontal="center"/>
      <protection locked="0"/>
    </xf>
    <xf numFmtId="0" fontId="34" fillId="5" borderId="22" xfId="0" applyFont="1" applyFill="1" applyBorder="1" applyAlignment="1" applyProtection="1">
      <alignment horizontal="center"/>
      <protection locked="0"/>
    </xf>
    <xf numFmtId="0" fontId="34" fillId="5" borderId="23" xfId="0" applyFont="1" applyFill="1" applyBorder="1" applyAlignment="1" applyProtection="1">
      <alignment horizontal="center"/>
      <protection locked="0"/>
    </xf>
    <xf numFmtId="0" fontId="33" fillId="5" borderId="6" xfId="0" applyFont="1" applyFill="1" applyBorder="1" applyProtection="1">
      <protection locked="0"/>
    </xf>
    <xf numFmtId="2" fontId="34" fillId="5" borderId="22" xfId="0" applyNumberFormat="1" applyFont="1" applyFill="1" applyBorder="1" applyAlignment="1" applyProtection="1">
      <alignment horizontal="center"/>
      <protection locked="0"/>
    </xf>
    <xf numFmtId="0" fontId="34" fillId="5" borderId="3" xfId="0" applyFont="1" applyFill="1" applyBorder="1" applyAlignment="1" applyProtection="1">
      <alignment horizontal="center"/>
      <protection locked="0"/>
    </xf>
    <xf numFmtId="0" fontId="34" fillId="5" borderId="17" xfId="0" applyFont="1" applyFill="1" applyBorder="1" applyAlignment="1" applyProtection="1">
      <alignment horizontal="center"/>
      <protection locked="0"/>
    </xf>
    <xf numFmtId="0" fontId="35" fillId="5" borderId="24" xfId="0" applyFont="1" applyFill="1" applyBorder="1" applyProtection="1">
      <protection locked="0"/>
    </xf>
    <xf numFmtId="0" fontId="33" fillId="0" borderId="24" xfId="0" applyFont="1" applyBorder="1"/>
    <xf numFmtId="0" fontId="34" fillId="0" borderId="4" xfId="0" applyFont="1" applyBorder="1" applyAlignment="1">
      <alignment horizontal="center"/>
    </xf>
    <xf numFmtId="0" fontId="34" fillId="0" borderId="19" xfId="0" applyFont="1" applyBorder="1" applyAlignment="1">
      <alignment horizontal="center"/>
    </xf>
    <xf numFmtId="0" fontId="34" fillId="0" borderId="25" xfId="0" applyFont="1" applyBorder="1" applyAlignment="1">
      <alignment horizontal="center"/>
    </xf>
    <xf numFmtId="0" fontId="34" fillId="0" borderId="12" xfId="0" applyFont="1" applyBorder="1" applyAlignment="1">
      <alignment horizontal="center"/>
    </xf>
    <xf numFmtId="0" fontId="33" fillId="0" borderId="0" xfId="0" applyFont="1"/>
    <xf numFmtId="0" fontId="35" fillId="0" borderId="0" xfId="0" applyFont="1"/>
    <xf numFmtId="0" fontId="36" fillId="0" borderId="29" xfId="0" applyFont="1" applyBorder="1"/>
    <xf numFmtId="0" fontId="36" fillId="0" borderId="24" xfId="0" applyFont="1" applyBorder="1"/>
    <xf numFmtId="0" fontId="35" fillId="0" borderId="24" xfId="0" applyFont="1" applyBorder="1"/>
    <xf numFmtId="2" fontId="35" fillId="0" borderId="24" xfId="0" applyNumberFormat="1" applyFont="1" applyBorder="1"/>
    <xf numFmtId="1" fontId="35" fillId="0" borderId="24" xfId="0" applyNumberFormat="1" applyFont="1" applyBorder="1"/>
    <xf numFmtId="0" fontId="33" fillId="0" borderId="30" xfId="0" applyFont="1" applyBorder="1"/>
    <xf numFmtId="2" fontId="33" fillId="0" borderId="0" xfId="0" applyNumberFormat="1" applyFont="1"/>
    <xf numFmtId="1" fontId="33" fillId="0" borderId="0" xfId="0" applyNumberFormat="1" applyFont="1"/>
    <xf numFmtId="0" fontId="35" fillId="0" borderId="30" xfId="0" applyFont="1" applyBorder="1"/>
    <xf numFmtId="0" fontId="33" fillId="0" borderId="0" xfId="0" applyFont="1" applyAlignment="1">
      <alignment horizontal="center"/>
    </xf>
    <xf numFmtId="0" fontId="37" fillId="0" borderId="30" xfId="0" applyFont="1" applyBorder="1"/>
    <xf numFmtId="0" fontId="34" fillId="0" borderId="0" xfId="0" applyFont="1" applyAlignment="1">
      <alignment horizontal="center"/>
    </xf>
    <xf numFmtId="0" fontId="33" fillId="0" borderId="18" xfId="0" applyFont="1" applyBorder="1" applyAlignment="1">
      <alignment horizontal="center"/>
    </xf>
    <xf numFmtId="0" fontId="33" fillId="0" borderId="18" xfId="0" applyFont="1" applyBorder="1"/>
    <xf numFmtId="0" fontId="35" fillId="0" borderId="30" xfId="0" applyFont="1" applyBorder="1" applyAlignment="1">
      <alignment horizontal="centerContinuous"/>
    </xf>
    <xf numFmtId="0" fontId="33" fillId="0" borderId="0" xfId="0" applyFont="1" applyAlignment="1">
      <alignment horizontal="centerContinuous"/>
    </xf>
    <xf numFmtId="2" fontId="33" fillId="0" borderId="0" xfId="0" applyNumberFormat="1" applyFont="1" applyAlignment="1">
      <alignment horizontal="centerContinuous"/>
    </xf>
    <xf numFmtId="1" fontId="33" fillId="0" borderId="0" xfId="0" applyNumberFormat="1" applyFont="1" applyAlignment="1">
      <alignment horizontal="centerContinuous"/>
    </xf>
    <xf numFmtId="0" fontId="35" fillId="0" borderId="0" xfId="0" applyFont="1" applyAlignment="1">
      <alignment horizontal="centerContinuous"/>
    </xf>
    <xf numFmtId="0" fontId="33" fillId="0" borderId="18" xfId="0" applyFont="1" applyBorder="1" applyAlignment="1">
      <alignment horizontal="centerContinuous"/>
    </xf>
    <xf numFmtId="0" fontId="33" fillId="0" borderId="31" xfId="0" applyFont="1" applyBorder="1"/>
    <xf numFmtId="0" fontId="33" fillId="0" borderId="32" xfId="0" applyFont="1" applyBorder="1"/>
    <xf numFmtId="2" fontId="33" fillId="0" borderId="32" xfId="0" applyNumberFormat="1" applyFont="1" applyBorder="1"/>
    <xf numFmtId="1" fontId="33" fillId="0" borderId="32" xfId="0" applyNumberFormat="1" applyFont="1" applyBorder="1"/>
    <xf numFmtId="0" fontId="33" fillId="0" borderId="32" xfId="0" applyFont="1" applyBorder="1" applyAlignment="1">
      <alignment horizontal="left"/>
    </xf>
    <xf numFmtId="0" fontId="33" fillId="0" borderId="32" xfId="0" applyFont="1" applyBorder="1" applyAlignment="1">
      <alignment horizontal="center"/>
    </xf>
    <xf numFmtId="0" fontId="33" fillId="0" borderId="33" xfId="0" applyFont="1" applyBorder="1"/>
    <xf numFmtId="0" fontId="38" fillId="0" borderId="34" xfId="0" applyFont="1" applyBorder="1" applyAlignment="1">
      <alignment horizontal="centerContinuous"/>
    </xf>
    <xf numFmtId="0" fontId="35" fillId="0" borderId="35" xfId="0" applyFont="1" applyBorder="1" applyAlignment="1">
      <alignment horizontal="centerContinuous"/>
    </xf>
    <xf numFmtId="0" fontId="38" fillId="0" borderId="36" xfId="0" applyFont="1" applyBorder="1" applyAlignment="1">
      <alignment horizontal="centerContinuous"/>
    </xf>
    <xf numFmtId="2" fontId="38" fillId="0" borderId="37" xfId="0" applyNumberFormat="1" applyFont="1" applyBorder="1" applyAlignment="1">
      <alignment horizontal="centerContinuous"/>
    </xf>
    <xf numFmtId="1" fontId="38" fillId="0" borderId="35" xfId="0" applyNumberFormat="1" applyFont="1" applyBorder="1" applyAlignment="1">
      <alignment horizontal="centerContinuous"/>
    </xf>
    <xf numFmtId="1" fontId="38" fillId="0" borderId="38" xfId="0" applyNumberFormat="1" applyFont="1" applyBorder="1" applyAlignment="1">
      <alignment horizontal="centerContinuous"/>
    </xf>
    <xf numFmtId="0" fontId="33" fillId="0" borderId="38" xfId="0" applyFont="1" applyBorder="1" applyAlignment="1">
      <alignment horizontal="centerContinuous"/>
    </xf>
    <xf numFmtId="0" fontId="38" fillId="0" borderId="39" xfId="0" applyFont="1" applyBorder="1" applyAlignment="1">
      <alignment horizontal="centerContinuous"/>
    </xf>
    <xf numFmtId="0" fontId="38" fillId="0" borderId="40" xfId="0" applyFont="1" applyBorder="1" applyAlignment="1">
      <alignment horizontal="centerContinuous"/>
    </xf>
    <xf numFmtId="0" fontId="38" fillId="0" borderId="39" xfId="0" applyFont="1" applyBorder="1"/>
    <xf numFmtId="0" fontId="38" fillId="0" borderId="36" xfId="0" applyFont="1" applyBorder="1"/>
    <xf numFmtId="0" fontId="38" fillId="0" borderId="40" xfId="0" applyFont="1" applyBorder="1"/>
    <xf numFmtId="0" fontId="38" fillId="0" borderId="38" xfId="0" applyFont="1" applyBorder="1" applyAlignment="1">
      <alignment horizontal="centerContinuous"/>
    </xf>
    <xf numFmtId="0" fontId="33" fillId="0" borderId="36" xfId="0" applyFont="1" applyBorder="1" applyAlignment="1">
      <alignment horizontal="centerContinuous"/>
    </xf>
    <xf numFmtId="0" fontId="33" fillId="0" borderId="40" xfId="0" applyFont="1" applyBorder="1" applyAlignment="1">
      <alignment horizontal="centerContinuous"/>
    </xf>
    <xf numFmtId="0" fontId="33" fillId="0" borderId="39" xfId="0" applyFont="1" applyBorder="1" applyAlignment="1">
      <alignment horizontal="centerContinuous"/>
    </xf>
    <xf numFmtId="0" fontId="38" fillId="0" borderId="41" xfId="0" applyFont="1" applyBorder="1" applyAlignment="1">
      <alignment horizontal="centerContinuous"/>
    </xf>
    <xf numFmtId="0" fontId="33" fillId="0" borderId="42" xfId="0" applyFont="1" applyBorder="1" applyAlignment="1">
      <alignment horizontal="centerContinuous"/>
    </xf>
    <xf numFmtId="0" fontId="2" fillId="0" borderId="0" xfId="0" applyFont="1"/>
    <xf numFmtId="0" fontId="39" fillId="0" borderId="23" xfId="0" applyFont="1" applyBorder="1" applyAlignment="1">
      <alignment horizontal="center"/>
    </xf>
    <xf numFmtId="0" fontId="39" fillId="0" borderId="6" xfId="0" applyFont="1" applyBorder="1" applyAlignment="1">
      <alignment horizontal="center"/>
    </xf>
    <xf numFmtId="0" fontId="39" fillId="0" borderId="6" xfId="0" applyFont="1" applyBorder="1" applyAlignment="1">
      <alignment horizontal="centerContinuous"/>
    </xf>
    <xf numFmtId="0" fontId="39" fillId="0" borderId="4" xfId="0" applyFont="1" applyBorder="1" applyAlignment="1">
      <alignment horizontal="center"/>
    </xf>
    <xf numFmtId="0" fontId="39" fillId="0" borderId="19" xfId="0" applyFont="1" applyBorder="1" applyAlignment="1">
      <alignment horizontal="center"/>
    </xf>
    <xf numFmtId="0" fontId="39" fillId="0" borderId="20" xfId="0" applyFont="1" applyBorder="1" applyAlignment="1">
      <alignment horizontal="center"/>
    </xf>
    <xf numFmtId="0" fontId="40" fillId="0" borderId="23"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4" xfId="0" applyFont="1" applyBorder="1" applyAlignment="1">
      <alignment horizontal="center" vertical="center" wrapText="1"/>
    </xf>
    <xf numFmtId="2" fontId="40" fillId="0" borderId="19" xfId="0" applyNumberFormat="1" applyFont="1" applyBorder="1" applyAlignment="1">
      <alignment horizontal="center" vertical="center" wrapText="1"/>
    </xf>
    <xf numFmtId="1" fontId="40" fillId="0" borderId="17" xfId="0" applyNumberFormat="1" applyFont="1" applyBorder="1" applyAlignment="1">
      <alignment horizontal="centerContinuous" vertical="center"/>
    </xf>
    <xf numFmtId="1" fontId="40" fillId="0" borderId="0" xfId="0" applyNumberFormat="1" applyFont="1" applyAlignment="1">
      <alignment horizontal="centerContinuous" vertical="center"/>
    </xf>
    <xf numFmtId="0" fontId="40" fillId="0" borderId="17" xfId="0" applyFont="1" applyBorder="1" applyAlignment="1">
      <alignment horizontal="centerContinuous" vertical="center" wrapText="1"/>
    </xf>
    <xf numFmtId="0" fontId="40" fillId="0" borderId="22" xfId="0" applyFont="1" applyBorder="1" applyAlignment="1">
      <alignment horizontal="centerContinuous" vertical="center" wrapText="1"/>
    </xf>
    <xf numFmtId="0" fontId="40" fillId="0" borderId="3" xfId="0" applyFont="1" applyBorder="1" applyAlignment="1">
      <alignment horizontal="centerContinuous" vertical="center" wrapText="1"/>
    </xf>
    <xf numFmtId="0" fontId="40" fillId="0" borderId="4" xfId="0" applyFont="1" applyBorder="1" applyAlignment="1">
      <alignment horizontal="centerContinuous" vertical="center"/>
    </xf>
    <xf numFmtId="0" fontId="40" fillId="0" borderId="3" xfId="0" applyFont="1" applyBorder="1" applyAlignment="1">
      <alignment horizontal="centerContinuous" vertical="top" wrapText="1"/>
    </xf>
    <xf numFmtId="0" fontId="40" fillId="0" borderId="4" xfId="0" applyFont="1" applyBorder="1" applyAlignment="1">
      <alignment horizontal="centerContinuous" vertical="top" wrapText="1"/>
    </xf>
    <xf numFmtId="0" fontId="40" fillId="0" borderId="25" xfId="0" applyFont="1" applyBorder="1" applyAlignment="1">
      <alignment horizontal="centerContinuous" vertical="center" wrapText="1"/>
    </xf>
    <xf numFmtId="0" fontId="33" fillId="0" borderId="23" xfId="0" applyFont="1" applyBorder="1" applyAlignment="1">
      <alignment horizontal="center"/>
    </xf>
    <xf numFmtId="0" fontId="33" fillId="0" borderId="6" xfId="0" applyFont="1" applyBorder="1"/>
    <xf numFmtId="0" fontId="34" fillId="0" borderId="6" xfId="0" applyFont="1" applyBorder="1" applyAlignment="1">
      <alignment horizontal="center"/>
    </xf>
    <xf numFmtId="0" fontId="33" fillId="0" borderId="4" xfId="0" applyFont="1" applyBorder="1"/>
    <xf numFmtId="2" fontId="34" fillId="0" borderId="19" xfId="0" applyNumberFormat="1" applyFont="1" applyBorder="1" applyAlignment="1">
      <alignment horizontal="center"/>
    </xf>
    <xf numFmtId="1" fontId="33" fillId="0" borderId="3" xfId="0" applyNumberFormat="1" applyFont="1" applyBorder="1" applyAlignment="1">
      <alignment horizontal="center"/>
    </xf>
    <xf numFmtId="0" fontId="33" fillId="0" borderId="12" xfId="0" applyFont="1" applyBorder="1" applyAlignment="1">
      <alignment horizontal="center"/>
    </xf>
    <xf numFmtId="0" fontId="33" fillId="0" borderId="4" xfId="0" applyFont="1" applyBorder="1" applyAlignment="1">
      <alignment horizontal="center"/>
    </xf>
    <xf numFmtId="0" fontId="33" fillId="0" borderId="19" xfId="0" applyFont="1" applyBorder="1" applyAlignment="1">
      <alignment horizontal="center"/>
    </xf>
    <xf numFmtId="0" fontId="33" fillId="0" borderId="14" xfId="0" applyFont="1" applyBorder="1" applyAlignment="1">
      <alignment horizontal="center"/>
    </xf>
    <xf numFmtId="0" fontId="33" fillId="0" borderId="22" xfId="0" applyFont="1" applyBorder="1" applyAlignment="1">
      <alignment horizontal="center"/>
    </xf>
    <xf numFmtId="0" fontId="33" fillId="0" borderId="3" xfId="0" applyFont="1" applyBorder="1" applyAlignment="1">
      <alignment horizontal="center"/>
    </xf>
    <xf numFmtId="0" fontId="33" fillId="0" borderId="20" xfId="0" applyFont="1" applyBorder="1" applyAlignment="1">
      <alignment horizontal="center"/>
    </xf>
    <xf numFmtId="0" fontId="33" fillId="0" borderId="25" xfId="0" applyFont="1" applyBorder="1" applyAlignment="1">
      <alignment horizontal="center"/>
    </xf>
    <xf numFmtId="1" fontId="34" fillId="0" borderId="6" xfId="0" applyNumberFormat="1" applyFont="1" applyBorder="1" applyAlignment="1">
      <alignment horizontal="center"/>
    </xf>
    <xf numFmtId="0" fontId="34" fillId="0" borderId="3" xfId="0" applyFont="1" applyBorder="1" applyAlignment="1">
      <alignment horizontal="center"/>
    </xf>
    <xf numFmtId="0" fontId="35" fillId="0" borderId="6" xfId="0" applyFont="1" applyBorder="1" applyAlignment="1">
      <alignment horizontal="center"/>
    </xf>
    <xf numFmtId="0" fontId="33" fillId="0" borderId="22" xfId="0" applyFont="1" applyBorder="1" applyAlignment="1">
      <alignment horizontal="centerContinuous"/>
    </xf>
    <xf numFmtId="0" fontId="33" fillId="0" borderId="22" xfId="0" applyFont="1" applyBorder="1"/>
    <xf numFmtId="0" fontId="34" fillId="0" borderId="23" xfId="0" applyFont="1" applyBorder="1" applyAlignment="1">
      <alignment horizontal="center" vertical="center" wrapText="1"/>
    </xf>
    <xf numFmtId="0" fontId="34" fillId="0" borderId="6" xfId="0" applyFont="1" applyBorder="1" applyAlignment="1">
      <alignment horizontal="center" vertical="center" wrapText="1"/>
    </xf>
    <xf numFmtId="2" fontId="34" fillId="0" borderId="19" xfId="0" applyNumberFormat="1" applyFont="1" applyBorder="1" applyAlignment="1">
      <alignment horizontal="center" vertical="center" wrapText="1"/>
    </xf>
    <xf numFmtId="1" fontId="35" fillId="0" borderId="17" xfId="0" applyNumberFormat="1" applyFont="1" applyBorder="1" applyAlignment="1">
      <alignment horizontal="centerContinuous" vertical="center"/>
    </xf>
    <xf numFmtId="1" fontId="35" fillId="0" borderId="0" xfId="0" applyNumberFormat="1" applyFont="1" applyAlignment="1">
      <alignment horizontal="centerContinuous" vertical="center"/>
    </xf>
    <xf numFmtId="0" fontId="35" fillId="0" borderId="17" xfId="0" applyFont="1" applyBorder="1" applyAlignment="1">
      <alignment horizontal="centerContinuous" vertical="center" wrapText="1"/>
    </xf>
    <xf numFmtId="0" fontId="35" fillId="0" borderId="22" xfId="0" applyFont="1" applyBorder="1" applyAlignment="1">
      <alignment horizontal="centerContinuous" vertical="center" wrapText="1"/>
    </xf>
    <xf numFmtId="0" fontId="38" fillId="0" borderId="3" xfId="0" applyFont="1" applyBorder="1" applyAlignment="1">
      <alignment horizontal="centerContinuous" vertical="center" wrapText="1"/>
    </xf>
    <xf numFmtId="0" fontId="38" fillId="0" borderId="19" xfId="0" applyFont="1" applyBorder="1" applyAlignment="1">
      <alignment horizontal="centerContinuous" vertical="center" wrapText="1"/>
    </xf>
    <xf numFmtId="0" fontId="38" fillId="0" borderId="17" xfId="0" applyFont="1" applyBorder="1" applyAlignment="1">
      <alignment horizontal="centerContinuous" vertical="top" wrapText="1"/>
    </xf>
    <xf numFmtId="0" fontId="33" fillId="0" borderId="22" xfId="0" applyFont="1" applyBorder="1" applyAlignment="1">
      <alignment horizontal="centerContinuous" vertical="center" wrapText="1"/>
    </xf>
    <xf numFmtId="0" fontId="38" fillId="0" borderId="3" xfId="0" applyFont="1" applyBorder="1" applyAlignment="1">
      <alignment horizontal="centerContinuous" vertical="top" wrapText="1"/>
    </xf>
    <xf numFmtId="0" fontId="33" fillId="0" borderId="3" xfId="0" applyFont="1" applyBorder="1" applyAlignment="1">
      <alignment horizontal="centerContinuous" vertical="top" wrapText="1"/>
    </xf>
    <xf numFmtId="0" fontId="33" fillId="0" borderId="4" xfId="0" applyFont="1" applyBorder="1" applyAlignment="1">
      <alignment horizontal="centerContinuous" vertical="top" wrapText="1"/>
    </xf>
    <xf numFmtId="0" fontId="34" fillId="0" borderId="20" xfId="0" applyFont="1" applyBorder="1" applyAlignment="1">
      <alignment horizontal="left" vertical="top" wrapText="1"/>
    </xf>
    <xf numFmtId="0" fontId="34" fillId="0" borderId="3" xfId="0" applyFont="1" applyBorder="1" applyAlignment="1">
      <alignment horizontal="centerContinuous" vertical="center" wrapText="1"/>
    </xf>
    <xf numFmtId="0" fontId="34" fillId="0" borderId="25" xfId="0" applyFont="1" applyBorder="1" applyAlignment="1">
      <alignment horizontal="centerContinuous" vertical="center" wrapText="1"/>
    </xf>
    <xf numFmtId="0" fontId="33" fillId="0" borderId="6" xfId="0" applyFont="1" applyBorder="1" applyAlignment="1">
      <alignment horizontal="center"/>
    </xf>
    <xf numFmtId="0" fontId="33" fillId="0" borderId="11" xfId="0" applyFont="1" applyBorder="1" applyAlignment="1">
      <alignment horizontal="center"/>
    </xf>
    <xf numFmtId="2" fontId="38" fillId="0" borderId="6" xfId="0" applyNumberFormat="1" applyFont="1" applyBorder="1" applyAlignment="1">
      <alignment horizontal="center"/>
    </xf>
    <xf numFmtId="0" fontId="33" fillId="0" borderId="22" xfId="0" applyFont="1" applyBorder="1" applyAlignment="1">
      <alignment horizontal="left"/>
    </xf>
    <xf numFmtId="0" fontId="38" fillId="0" borderId="6" xfId="0" applyFont="1" applyBorder="1" applyAlignment="1">
      <alignment horizontal="centerContinuous"/>
    </xf>
    <xf numFmtId="0" fontId="33" fillId="0" borderId="6" xfId="0" applyFont="1" applyBorder="1" applyAlignment="1">
      <alignment horizontal="centerContinuous"/>
    </xf>
    <xf numFmtId="0" fontId="33" fillId="0" borderId="44" xfId="0" applyFont="1" applyBorder="1" applyAlignment="1">
      <alignment horizontal="centerContinuous"/>
    </xf>
    <xf numFmtId="0" fontId="33" fillId="0" borderId="17" xfId="0" applyFont="1" applyBorder="1"/>
    <xf numFmtId="0" fontId="38" fillId="0" borderId="45" xfId="0" applyFont="1" applyBorder="1" applyAlignment="1">
      <alignment horizontal="center"/>
    </xf>
    <xf numFmtId="0" fontId="38" fillId="0" borderId="28" xfId="0" applyFont="1" applyBorder="1" applyAlignment="1">
      <alignment horizontal="center"/>
    </xf>
    <xf numFmtId="0" fontId="38" fillId="0" borderId="46" xfId="0" applyFont="1" applyBorder="1" applyAlignment="1">
      <alignment horizontal="center"/>
    </xf>
    <xf numFmtId="0" fontId="38" fillId="0" borderId="47" xfId="0" applyFont="1" applyBorder="1" applyAlignment="1">
      <alignment horizontal="center"/>
    </xf>
    <xf numFmtId="0" fontId="34" fillId="0" borderId="13" xfId="0" applyFont="1" applyBorder="1" applyAlignment="1">
      <alignment horizontal="center"/>
    </xf>
    <xf numFmtId="0" fontId="34" fillId="0" borderId="48" xfId="0" applyFont="1" applyBorder="1" applyAlignment="1">
      <alignment horizontal="center"/>
    </xf>
    <xf numFmtId="0" fontId="1" fillId="0" borderId="0" xfId="0" applyFont="1"/>
    <xf numFmtId="0" fontId="33" fillId="0" borderId="0" xfId="0" applyFont="1" applyAlignment="1">
      <alignment horizontal="left"/>
    </xf>
    <xf numFmtId="0" fontId="35" fillId="0" borderId="36" xfId="0" applyFont="1" applyBorder="1"/>
    <xf numFmtId="1" fontId="34" fillId="0" borderId="3" xfId="0" applyNumberFormat="1" applyFont="1" applyBorder="1" applyAlignment="1">
      <alignment horizontal="center"/>
    </xf>
    <xf numFmtId="0" fontId="4" fillId="0" borderId="0" xfId="0" applyFont="1" applyAlignment="1">
      <alignment horizontal="center"/>
    </xf>
    <xf numFmtId="0" fontId="35" fillId="0" borderId="0" xfId="0" applyFont="1" applyAlignment="1">
      <alignment horizontal="center"/>
    </xf>
    <xf numFmtId="0" fontId="35" fillId="0" borderId="0" xfId="0" applyFont="1" applyAlignment="1">
      <alignment horizontal="left"/>
    </xf>
    <xf numFmtId="0" fontId="41" fillId="0" borderId="0" xfId="0" applyFont="1" applyAlignment="1">
      <alignment horizontal="center"/>
    </xf>
    <xf numFmtId="2" fontId="0" fillId="0" borderId="0" xfId="0" applyNumberFormat="1"/>
    <xf numFmtId="1" fontId="0" fillId="0" borderId="0" xfId="0" applyNumberFormat="1"/>
    <xf numFmtId="1" fontId="39" fillId="0" borderId="12" xfId="0" applyNumberFormat="1" applyFont="1" applyBorder="1" applyAlignment="1">
      <alignment horizontal="center"/>
    </xf>
    <xf numFmtId="0" fontId="0" fillId="0" borderId="24" xfId="0" applyBorder="1"/>
    <xf numFmtId="0" fontId="40" fillId="0" borderId="0" xfId="0" applyFont="1" applyAlignment="1">
      <alignment horizontal="centerContinuous"/>
    </xf>
    <xf numFmtId="0" fontId="33" fillId="0" borderId="0" xfId="0" applyFont="1" applyAlignment="1">
      <alignment horizontal="centerContinuous" wrapText="1"/>
    </xf>
    <xf numFmtId="0" fontId="34" fillId="5" borderId="49" xfId="0" applyFont="1" applyFill="1" applyBorder="1" applyAlignment="1" applyProtection="1">
      <alignment horizontal="center"/>
      <protection locked="0"/>
    </xf>
    <xf numFmtId="0" fontId="38" fillId="0" borderId="1" xfId="0" applyFont="1" applyBorder="1" applyAlignment="1" applyProtection="1">
      <alignment vertical="center"/>
      <protection hidden="1"/>
    </xf>
    <xf numFmtId="0" fontId="40" fillId="0" borderId="1" xfId="0" applyFont="1" applyBorder="1" applyAlignment="1" applyProtection="1">
      <alignment horizontal="center" vertical="center"/>
      <protection hidden="1"/>
    </xf>
    <xf numFmtId="0" fontId="0" fillId="0" borderId="0" xfId="0" applyProtection="1">
      <protection hidden="1"/>
    </xf>
    <xf numFmtId="0" fontId="40" fillId="0" borderId="2" xfId="0" applyFont="1" applyBorder="1" applyAlignment="1" applyProtection="1">
      <alignment vertical="center"/>
      <protection hidden="1"/>
    </xf>
    <xf numFmtId="0" fontId="40" fillId="0" borderId="2" xfId="0" applyFont="1" applyBorder="1" applyAlignment="1" applyProtection="1">
      <alignment horizontal="center" vertical="center"/>
      <protection hidden="1"/>
    </xf>
    <xf numFmtId="0" fontId="42" fillId="0" borderId="3" xfId="0" applyFont="1" applyBorder="1" applyAlignment="1" applyProtection="1">
      <alignment vertical="center"/>
      <protection hidden="1"/>
    </xf>
    <xf numFmtId="0" fontId="40" fillId="0" borderId="4" xfId="0" applyFont="1" applyBorder="1" applyAlignment="1" applyProtection="1">
      <alignment horizontal="center" vertical="center"/>
      <protection hidden="1"/>
    </xf>
    <xf numFmtId="0" fontId="40" fillId="0" borderId="12" xfId="0" applyFont="1" applyBorder="1" applyAlignment="1" applyProtection="1">
      <alignment horizontal="center" vertical="center"/>
      <protection hidden="1"/>
    </xf>
    <xf numFmtId="0" fontId="40" fillId="0" borderId="6" xfId="0" applyFont="1" applyBorder="1" applyAlignment="1" applyProtection="1">
      <alignment horizontal="center" vertical="center"/>
      <protection hidden="1"/>
    </xf>
    <xf numFmtId="0" fontId="40" fillId="2" borderId="11" xfId="0" applyFont="1" applyFill="1" applyBorder="1" applyAlignment="1" applyProtection="1">
      <alignment vertical="center"/>
      <protection hidden="1"/>
    </xf>
    <xf numFmtId="0" fontId="40" fillId="3" borderId="13" xfId="0" applyFont="1" applyFill="1" applyBorder="1" applyAlignment="1" applyProtection="1">
      <alignment horizontal="center" vertical="center"/>
      <protection hidden="1"/>
    </xf>
    <xf numFmtId="0" fontId="40" fillId="0" borderId="14" xfId="0" applyFont="1" applyBorder="1" applyAlignment="1" applyProtection="1">
      <alignment horizontal="center" vertical="center"/>
      <protection hidden="1"/>
    </xf>
    <xf numFmtId="0" fontId="40" fillId="0" borderId="13" xfId="0" applyFont="1" applyBorder="1" applyAlignment="1" applyProtection="1">
      <alignment horizontal="center" vertical="center"/>
      <protection hidden="1"/>
    </xf>
    <xf numFmtId="0" fontId="43" fillId="2" borderId="7" xfId="0" applyFont="1" applyFill="1" applyBorder="1" applyAlignment="1" applyProtection="1">
      <alignment vertical="center"/>
      <protection hidden="1"/>
    </xf>
    <xf numFmtId="0" fontId="33" fillId="0" borderId="1" xfId="0" applyFont="1" applyBorder="1" applyProtection="1">
      <protection hidden="1"/>
    </xf>
    <xf numFmtId="0" fontId="43" fillId="0" borderId="5" xfId="0" applyFont="1" applyBorder="1" applyAlignment="1" applyProtection="1">
      <alignment horizontal="center" vertical="center"/>
      <protection hidden="1"/>
    </xf>
    <xf numFmtId="0" fontId="43" fillId="0" borderId="2" xfId="0" applyFont="1" applyBorder="1" applyAlignment="1" applyProtection="1">
      <alignment horizontal="center" vertical="center"/>
      <protection hidden="1"/>
    </xf>
    <xf numFmtId="0" fontId="43" fillId="2" borderId="7" xfId="0" applyFont="1" applyFill="1" applyBorder="1" applyAlignment="1" applyProtection="1">
      <alignment vertical="top"/>
      <protection hidden="1"/>
    </xf>
    <xf numFmtId="0" fontId="33" fillId="0" borderId="2" xfId="0" applyFont="1" applyBorder="1" applyProtection="1">
      <protection hidden="1"/>
    </xf>
    <xf numFmtId="0" fontId="33" fillId="0" borderId="0" xfId="0" applyFont="1" applyProtection="1">
      <protection hidden="1"/>
    </xf>
    <xf numFmtId="0" fontId="33" fillId="0" borderId="0" xfId="0" applyFont="1" applyAlignment="1" applyProtection="1">
      <alignment horizontal="center"/>
      <protection hidden="1"/>
    </xf>
    <xf numFmtId="0" fontId="43" fillId="2" borderId="8" xfId="0" applyFont="1" applyFill="1" applyBorder="1" applyAlignment="1" applyProtection="1">
      <alignment vertical="top"/>
      <protection hidden="1"/>
    </xf>
    <xf numFmtId="0" fontId="43" fillId="0" borderId="10" xfId="0" applyFont="1" applyBorder="1" applyAlignment="1" applyProtection="1">
      <alignment horizontal="center" vertical="center"/>
      <protection hidden="1"/>
    </xf>
    <xf numFmtId="0" fontId="43" fillId="0" borderId="9" xfId="0" applyFont="1" applyBorder="1" applyAlignment="1" applyProtection="1">
      <alignment horizontal="center" vertical="center"/>
      <protection hidden="1"/>
    </xf>
    <xf numFmtId="0" fontId="43" fillId="2" borderId="50" xfId="0" applyFont="1" applyFill="1" applyBorder="1" applyAlignment="1" applyProtection="1">
      <alignment vertical="top"/>
      <protection hidden="1"/>
    </xf>
    <xf numFmtId="0" fontId="43" fillId="0" borderId="51" xfId="0" applyFont="1" applyBorder="1" applyAlignment="1" applyProtection="1">
      <alignment horizontal="center" vertical="center"/>
      <protection hidden="1"/>
    </xf>
    <xf numFmtId="0" fontId="43" fillId="0" borderId="16" xfId="0" applyFont="1" applyBorder="1" applyAlignment="1" applyProtection="1">
      <alignment horizontal="center" vertical="center"/>
      <protection hidden="1"/>
    </xf>
    <xf numFmtId="4" fontId="0" fillId="0" borderId="0" xfId="0" applyNumberFormat="1" applyProtection="1">
      <protection hidden="1"/>
    </xf>
    <xf numFmtId="0" fontId="39" fillId="2" borderId="7" xfId="0" applyFont="1" applyFill="1" applyBorder="1" applyProtection="1">
      <protection hidden="1"/>
    </xf>
    <xf numFmtId="0" fontId="39" fillId="0" borderId="5" xfId="0" applyFont="1" applyBorder="1" applyAlignment="1" applyProtection="1">
      <alignment horizontal="center" vertical="center"/>
      <protection hidden="1"/>
    </xf>
    <xf numFmtId="0" fontId="39" fillId="0" borderId="0" xfId="0" applyFont="1" applyAlignment="1" applyProtection="1">
      <alignment horizontal="center" vertical="center"/>
      <protection hidden="1"/>
    </xf>
    <xf numFmtId="0" fontId="39" fillId="0" borderId="2" xfId="0" applyFont="1" applyBorder="1" applyAlignment="1" applyProtection="1">
      <alignment horizontal="center" vertical="center"/>
      <protection hidden="1"/>
    </xf>
    <xf numFmtId="0" fontId="39" fillId="2" borderId="7" xfId="0" applyFont="1" applyFill="1" applyBorder="1" applyAlignment="1" applyProtection="1">
      <alignment vertical="center"/>
      <protection hidden="1"/>
    </xf>
    <xf numFmtId="0" fontId="39" fillId="3" borderId="5" xfId="0" applyFont="1" applyFill="1" applyBorder="1" applyAlignment="1" applyProtection="1">
      <alignment horizontal="center" vertical="center"/>
      <protection hidden="1"/>
    </xf>
    <xf numFmtId="0" fontId="39" fillId="2" borderId="8" xfId="0" applyFont="1" applyFill="1" applyBorder="1" applyAlignment="1" applyProtection="1">
      <alignment vertical="center"/>
      <protection hidden="1"/>
    </xf>
    <xf numFmtId="0" fontId="39" fillId="0" borderId="9" xfId="0" applyFont="1" applyBorder="1" applyAlignment="1" applyProtection="1">
      <alignment horizontal="center" vertical="center"/>
      <protection hidden="1"/>
    </xf>
    <xf numFmtId="0" fontId="39" fillId="3" borderId="10" xfId="0" applyFont="1" applyFill="1" applyBorder="1" applyAlignment="1" applyProtection="1">
      <alignment horizontal="center" vertical="center"/>
      <protection hidden="1"/>
    </xf>
    <xf numFmtId="0" fontId="39" fillId="0" borderId="10" xfId="0" applyFont="1" applyBorder="1" applyAlignment="1" applyProtection="1">
      <alignment horizontal="center" vertical="center"/>
      <protection hidden="1"/>
    </xf>
    <xf numFmtId="0" fontId="39" fillId="2" borderId="3" xfId="0" applyFont="1" applyFill="1" applyBorder="1" applyAlignment="1" applyProtection="1">
      <alignment vertical="center"/>
      <protection hidden="1"/>
    </xf>
    <xf numFmtId="0" fontId="39" fillId="0" borderId="4" xfId="0" applyFont="1" applyBorder="1" applyAlignment="1" applyProtection="1">
      <alignment horizontal="center" vertical="center"/>
      <protection hidden="1"/>
    </xf>
    <xf numFmtId="0" fontId="39" fillId="3" borderId="6" xfId="0" applyFont="1" applyFill="1" applyBorder="1" applyAlignment="1" applyProtection="1">
      <alignment horizontal="center" vertical="center"/>
      <protection hidden="1"/>
    </xf>
    <xf numFmtId="0" fontId="39" fillId="0" borderId="6" xfId="0" applyFont="1" applyBorder="1" applyAlignment="1" applyProtection="1">
      <alignment horizontal="center" vertical="center"/>
      <protection hidden="1"/>
    </xf>
    <xf numFmtId="0" fontId="42" fillId="0" borderId="2" xfId="0" applyFont="1" applyBorder="1" applyAlignment="1" applyProtection="1">
      <alignment horizontal="center" vertical="center"/>
      <protection hidden="1"/>
    </xf>
    <xf numFmtId="0" fontId="42" fillId="0" borderId="9" xfId="0" applyFont="1" applyBorder="1" applyAlignment="1" applyProtection="1">
      <alignment horizontal="center" vertical="center"/>
      <protection hidden="1"/>
    </xf>
    <xf numFmtId="0" fontId="1" fillId="0" borderId="0" xfId="0" applyFont="1" applyAlignment="1" applyProtection="1">
      <alignment horizontal="center"/>
      <protection hidden="1"/>
    </xf>
    <xf numFmtId="0" fontId="0" fillId="0" borderId="0" xfId="0" applyAlignment="1" applyProtection="1">
      <alignment horizontal="center"/>
      <protection hidden="1"/>
    </xf>
    <xf numFmtId="0" fontId="39" fillId="3" borderId="15" xfId="0" applyFont="1" applyFill="1" applyBorder="1" applyAlignment="1" applyProtection="1">
      <alignment horizontal="center" vertical="center"/>
      <protection hidden="1"/>
    </xf>
    <xf numFmtId="0" fontId="43" fillId="2" borderId="7" xfId="0" applyFont="1" applyFill="1" applyBorder="1" applyProtection="1">
      <protection hidden="1"/>
    </xf>
    <xf numFmtId="0" fontId="39" fillId="0" borderId="7" xfId="0" applyFont="1" applyBorder="1" applyAlignment="1" applyProtection="1">
      <alignment horizontal="center" vertical="center"/>
      <protection hidden="1"/>
    </xf>
    <xf numFmtId="0" fontId="39" fillId="2" borderId="3" xfId="0" applyFont="1" applyFill="1" applyBorder="1" applyProtection="1">
      <protection hidden="1"/>
    </xf>
    <xf numFmtId="0" fontId="33" fillId="0" borderId="4" xfId="0" applyFont="1" applyBorder="1" applyProtection="1">
      <protection hidden="1"/>
    </xf>
    <xf numFmtId="0" fontId="39" fillId="0" borderId="17" xfId="0" applyFont="1" applyBorder="1" applyAlignment="1" applyProtection="1">
      <alignment horizontal="center" vertical="center"/>
      <protection hidden="1"/>
    </xf>
    <xf numFmtId="0" fontId="34" fillId="5" borderId="12" xfId="0" applyFont="1" applyFill="1" applyBorder="1" applyProtection="1">
      <protection locked="0"/>
    </xf>
    <xf numFmtId="0" fontId="33" fillId="6" borderId="52" xfId="0" applyFont="1" applyFill="1" applyBorder="1"/>
    <xf numFmtId="0" fontId="33" fillId="6" borderId="53" xfId="0" applyFont="1" applyFill="1" applyBorder="1"/>
    <xf numFmtId="0" fontId="38" fillId="6" borderId="53" xfId="0" applyFont="1" applyFill="1" applyBorder="1" applyAlignment="1">
      <alignment horizontal="centerContinuous"/>
    </xf>
    <xf numFmtId="2" fontId="33" fillId="6" borderId="53" xfId="0" applyNumberFormat="1" applyFont="1" applyFill="1" applyBorder="1"/>
    <xf numFmtId="2" fontId="38" fillId="6" borderId="53" xfId="0" applyNumberFormat="1" applyFont="1" applyFill="1" applyBorder="1" applyAlignment="1">
      <alignment horizontal="center"/>
    </xf>
    <xf numFmtId="1" fontId="38" fillId="6" borderId="53" xfId="0" applyNumberFormat="1" applyFont="1" applyFill="1" applyBorder="1" applyAlignment="1">
      <alignment horizontal="center"/>
    </xf>
    <xf numFmtId="0" fontId="34" fillId="6" borderId="53" xfId="0" applyFont="1" applyFill="1" applyBorder="1"/>
    <xf numFmtId="0" fontId="33" fillId="6" borderId="53" xfId="0" applyFont="1" applyFill="1" applyBorder="1" applyAlignment="1">
      <alignment horizontal="center"/>
    </xf>
    <xf numFmtId="0" fontId="33" fillId="6" borderId="23" xfId="0" applyFont="1" applyFill="1" applyBorder="1" applyAlignment="1">
      <alignment horizontal="center"/>
    </xf>
    <xf numFmtId="0" fontId="33" fillId="6" borderId="6" xfId="0" applyFont="1" applyFill="1" applyBorder="1"/>
    <xf numFmtId="2" fontId="33" fillId="6" borderId="22" xfId="0" applyNumberFormat="1" applyFont="1" applyFill="1" applyBorder="1"/>
    <xf numFmtId="1" fontId="33" fillId="6" borderId="6" xfId="0" applyNumberFormat="1" applyFont="1" applyFill="1" applyBorder="1"/>
    <xf numFmtId="0" fontId="33" fillId="6" borderId="22" xfId="0" applyFont="1" applyFill="1" applyBorder="1"/>
    <xf numFmtId="0" fontId="33" fillId="6" borderId="17" xfId="0" applyFont="1" applyFill="1" applyBorder="1"/>
    <xf numFmtId="0" fontId="34" fillId="6" borderId="22" xfId="0" applyFont="1" applyFill="1" applyBorder="1"/>
    <xf numFmtId="1" fontId="38" fillId="0" borderId="13" xfId="0" applyNumberFormat="1" applyFont="1" applyBorder="1" applyAlignment="1">
      <alignment horizontal="center"/>
    </xf>
    <xf numFmtId="0" fontId="33" fillId="0" borderId="54" xfId="0" applyFont="1" applyBorder="1"/>
    <xf numFmtId="0" fontId="33" fillId="0" borderId="14" xfId="0" applyFont="1" applyBorder="1"/>
    <xf numFmtId="2" fontId="38" fillId="0" borderId="55" xfId="0" applyNumberFormat="1" applyFont="1" applyBorder="1" applyAlignment="1">
      <alignment horizontal="center"/>
    </xf>
    <xf numFmtId="1" fontId="38" fillId="0" borderId="56" xfId="0" applyNumberFormat="1" applyFont="1" applyBorder="1" applyAlignment="1">
      <alignment horizontal="center"/>
    </xf>
    <xf numFmtId="0" fontId="33" fillId="6" borderId="0" xfId="0" applyFont="1" applyFill="1"/>
    <xf numFmtId="0" fontId="38" fillId="6" borderId="0" xfId="0" applyFont="1" applyFill="1" applyAlignment="1">
      <alignment horizontal="centerContinuous"/>
    </xf>
    <xf numFmtId="0" fontId="33" fillId="6" borderId="30" xfId="0" applyFont="1" applyFill="1" applyBorder="1"/>
    <xf numFmtId="2" fontId="38" fillId="0" borderId="4" xfId="0" applyNumberFormat="1" applyFont="1" applyBorder="1" applyAlignment="1">
      <alignment horizontal="center"/>
    </xf>
    <xf numFmtId="0" fontId="38" fillId="0" borderId="4" xfId="0" applyFont="1" applyBorder="1" applyAlignment="1">
      <alignment horizontal="center"/>
    </xf>
    <xf numFmtId="0" fontId="38" fillId="0" borderId="25" xfId="0" applyFont="1" applyBorder="1" applyAlignment="1">
      <alignment horizontal="center"/>
    </xf>
    <xf numFmtId="0" fontId="34" fillId="5" borderId="57" xfId="0" applyFont="1" applyFill="1" applyBorder="1" applyAlignment="1" applyProtection="1">
      <alignment horizontal="center"/>
      <protection locked="0"/>
    </xf>
    <xf numFmtId="0" fontId="34" fillId="5" borderId="58" xfId="0" applyFont="1" applyFill="1" applyBorder="1" applyProtection="1">
      <protection locked="0"/>
    </xf>
    <xf numFmtId="0" fontId="34" fillId="5" borderId="59" xfId="0" applyFont="1" applyFill="1" applyBorder="1" applyAlignment="1" applyProtection="1">
      <alignment horizontal="left"/>
      <protection locked="0"/>
    </xf>
    <xf numFmtId="2" fontId="34" fillId="5" borderId="60" xfId="0" applyNumberFormat="1" applyFont="1" applyFill="1" applyBorder="1" applyAlignment="1" applyProtection="1">
      <alignment horizontal="center"/>
      <protection locked="0"/>
    </xf>
    <xf numFmtId="1" fontId="34" fillId="5" borderId="58" xfId="0" applyNumberFormat="1" applyFont="1" applyFill="1" applyBorder="1" applyAlignment="1" applyProtection="1">
      <alignment horizontal="center"/>
      <protection locked="0"/>
    </xf>
    <xf numFmtId="0" fontId="34" fillId="5" borderId="61" xfId="0" applyFont="1" applyFill="1" applyBorder="1" applyAlignment="1" applyProtection="1">
      <alignment horizontal="center"/>
      <protection locked="0"/>
    </xf>
    <xf numFmtId="0" fontId="34" fillId="5" borderId="59" xfId="0" applyFont="1" applyFill="1" applyBorder="1" applyAlignment="1" applyProtection="1">
      <alignment horizontal="center"/>
      <protection locked="0"/>
    </xf>
    <xf numFmtId="0" fontId="34" fillId="5" borderId="60" xfId="0" applyFont="1" applyFill="1" applyBorder="1" applyAlignment="1" applyProtection="1">
      <alignment horizontal="center"/>
      <protection locked="0"/>
    </xf>
    <xf numFmtId="0" fontId="34" fillId="0" borderId="59" xfId="0" applyFont="1" applyBorder="1" applyAlignment="1">
      <alignment horizontal="center"/>
    </xf>
    <xf numFmtId="0" fontId="34" fillId="0" borderId="60" xfId="0" applyFont="1" applyBorder="1" applyAlignment="1">
      <alignment horizontal="center"/>
    </xf>
    <xf numFmtId="0" fontId="34" fillId="5" borderId="62" xfId="0" applyFont="1" applyFill="1" applyBorder="1" applyAlignment="1" applyProtection="1">
      <alignment horizontal="center"/>
      <protection locked="0"/>
    </xf>
    <xf numFmtId="0" fontId="34" fillId="0" borderId="63" xfId="0" applyFont="1" applyBorder="1" applyAlignment="1">
      <alignment horizontal="center"/>
    </xf>
    <xf numFmtId="1" fontId="38" fillId="0" borderId="26" xfId="0" applyNumberFormat="1" applyFont="1" applyBorder="1" applyAlignment="1">
      <alignment horizontal="center"/>
    </xf>
    <xf numFmtId="1" fontId="38" fillId="0" borderId="27" xfId="0" applyNumberFormat="1" applyFont="1" applyBorder="1" applyAlignment="1">
      <alignment horizontal="center"/>
    </xf>
    <xf numFmtId="0" fontId="34" fillId="5" borderId="64" xfId="0" applyFont="1" applyFill="1" applyBorder="1" applyAlignment="1" applyProtection="1">
      <alignment horizontal="center"/>
      <protection locked="0"/>
    </xf>
    <xf numFmtId="0" fontId="34" fillId="5" borderId="59" xfId="0" applyFont="1" applyFill="1" applyBorder="1" applyProtection="1">
      <protection locked="0"/>
    </xf>
    <xf numFmtId="1" fontId="34" fillId="0" borderId="58" xfId="0" applyNumberFormat="1" applyFont="1" applyBorder="1" applyAlignment="1">
      <alignment horizontal="center"/>
    </xf>
    <xf numFmtId="0" fontId="34" fillId="5" borderId="58" xfId="0" applyFont="1" applyFill="1" applyBorder="1" applyAlignment="1" applyProtection="1">
      <alignment horizontal="center"/>
      <protection locked="0"/>
    </xf>
    <xf numFmtId="0" fontId="34" fillId="5" borderId="65" xfId="0" applyFont="1" applyFill="1" applyBorder="1" applyAlignment="1" applyProtection="1">
      <alignment horizontal="center"/>
      <protection locked="0"/>
    </xf>
    <xf numFmtId="0" fontId="34" fillId="5" borderId="66" xfId="0" applyFont="1" applyFill="1" applyBorder="1" applyAlignment="1" applyProtection="1">
      <alignment horizontal="center"/>
      <protection locked="0"/>
    </xf>
    <xf numFmtId="0" fontId="34" fillId="0" borderId="58" xfId="0" applyFont="1" applyBorder="1" applyAlignment="1">
      <alignment horizontal="center"/>
    </xf>
    <xf numFmtId="0" fontId="34" fillId="0" borderId="67" xfId="0" applyFont="1" applyBorder="1" applyAlignment="1">
      <alignment horizontal="center"/>
    </xf>
    <xf numFmtId="0" fontId="33" fillId="5" borderId="58" xfId="0" applyFont="1" applyFill="1" applyBorder="1" applyProtection="1">
      <protection locked="0"/>
    </xf>
    <xf numFmtId="2" fontId="34" fillId="5" borderId="65" xfId="0" applyNumberFormat="1" applyFont="1" applyFill="1" applyBorder="1" applyAlignment="1" applyProtection="1">
      <alignment horizontal="center"/>
      <protection locked="0"/>
    </xf>
    <xf numFmtId="0" fontId="3" fillId="4" borderId="0" xfId="0" applyFont="1" applyFill="1" applyAlignment="1">
      <alignment vertical="center"/>
    </xf>
    <xf numFmtId="0" fontId="8" fillId="4" borderId="0" xfId="0" applyFont="1" applyFill="1" applyAlignment="1">
      <alignment vertical="center"/>
    </xf>
    <xf numFmtId="0" fontId="32" fillId="0" borderId="0" xfId="0" applyFont="1" applyAlignment="1">
      <alignment vertical="center"/>
    </xf>
    <xf numFmtId="0" fontId="3" fillId="0" borderId="0" xfId="0" applyFont="1" applyAlignment="1">
      <alignment vertical="center"/>
    </xf>
    <xf numFmtId="0" fontId="8" fillId="0" borderId="17" xfId="0" applyFont="1" applyBorder="1" applyAlignment="1">
      <alignment vertical="center"/>
    </xf>
    <xf numFmtId="1" fontId="8" fillId="0" borderId="17" xfId="0" applyNumberFormat="1" applyFont="1" applyBorder="1" applyAlignment="1">
      <alignment vertical="center"/>
    </xf>
    <xf numFmtId="0" fontId="44" fillId="0" borderId="0" xfId="1" applyFont="1" applyAlignment="1" applyProtection="1">
      <protection hidden="1"/>
    </xf>
    <xf numFmtId="0" fontId="35" fillId="0" borderId="0" xfId="0" applyFont="1" applyProtection="1">
      <protection hidden="1"/>
    </xf>
    <xf numFmtId="0" fontId="5" fillId="0" borderId="68" xfId="0" applyFont="1" applyBorder="1" applyProtection="1">
      <protection hidden="1"/>
    </xf>
    <xf numFmtId="0" fontId="33" fillId="0" borderId="7" xfId="0" applyFont="1" applyBorder="1" applyProtection="1">
      <protection hidden="1"/>
    </xf>
    <xf numFmtId="0" fontId="33" fillId="0" borderId="5" xfId="0" applyFont="1" applyBorder="1" applyAlignment="1" applyProtection="1">
      <alignment horizontal="center"/>
      <protection hidden="1"/>
    </xf>
    <xf numFmtId="0" fontId="33" fillId="0" borderId="3" xfId="0" applyFont="1" applyBorder="1" applyProtection="1">
      <protection hidden="1"/>
    </xf>
    <xf numFmtId="0" fontId="33" fillId="0" borderId="17" xfId="0" applyFont="1" applyBorder="1" applyAlignment="1" applyProtection="1">
      <alignment horizontal="center"/>
      <protection hidden="1"/>
    </xf>
    <xf numFmtId="0" fontId="33" fillId="0" borderId="6" xfId="0" applyFont="1" applyBorder="1" applyAlignment="1" applyProtection="1">
      <alignment horizontal="center"/>
      <protection hidden="1"/>
    </xf>
    <xf numFmtId="0" fontId="0" fillId="0" borderId="3" xfId="0" applyBorder="1" applyProtection="1">
      <protection hidden="1"/>
    </xf>
    <xf numFmtId="0" fontId="0" fillId="0" borderId="17" xfId="0" applyBorder="1" applyProtection="1">
      <protection hidden="1"/>
    </xf>
    <xf numFmtId="0" fontId="0" fillId="0" borderId="6" xfId="0" applyBorder="1" applyProtection="1">
      <protection hidden="1"/>
    </xf>
    <xf numFmtId="0" fontId="40" fillId="0" borderId="11" xfId="0" applyFont="1" applyBorder="1" applyProtection="1">
      <protection hidden="1"/>
    </xf>
    <xf numFmtId="0" fontId="35" fillId="0" borderId="14" xfId="0" applyFont="1" applyBorder="1" applyAlignment="1" applyProtection="1">
      <alignment horizontal="center"/>
      <protection hidden="1"/>
    </xf>
    <xf numFmtId="0" fontId="35" fillId="0" borderId="13" xfId="0" applyFont="1" applyBorder="1" applyAlignment="1" applyProtection="1">
      <alignment horizontal="center" vertical="center"/>
      <protection hidden="1"/>
    </xf>
    <xf numFmtId="0" fontId="8" fillId="0" borderId="0" xfId="0" applyFont="1" applyProtection="1">
      <protection locked="0"/>
    </xf>
    <xf numFmtId="0" fontId="35" fillId="0" borderId="24" xfId="0" applyFont="1" applyBorder="1" applyAlignment="1">
      <alignment horizontal="center"/>
    </xf>
    <xf numFmtId="1" fontId="38" fillId="0" borderId="28" xfId="0" applyNumberFormat="1" applyFont="1" applyBorder="1" applyAlignment="1">
      <alignment horizontal="center"/>
    </xf>
    <xf numFmtId="1" fontId="35" fillId="0" borderId="0" xfId="0" applyNumberFormat="1" applyFont="1" applyAlignment="1">
      <alignment horizontal="center"/>
    </xf>
    <xf numFmtId="2" fontId="35" fillId="0" borderId="0" xfId="0" applyNumberFormat="1" applyFont="1"/>
    <xf numFmtId="0" fontId="41" fillId="0" borderId="0" xfId="0" applyFont="1"/>
    <xf numFmtId="0" fontId="38" fillId="0" borderId="78" xfId="0" applyFont="1" applyBorder="1" applyAlignment="1">
      <alignment horizontal="centerContinuous"/>
    </xf>
    <xf numFmtId="0" fontId="34" fillId="5" borderId="43" xfId="0" applyFont="1" applyFill="1" applyBorder="1" applyAlignment="1" applyProtection="1">
      <alignment horizontal="center"/>
      <protection locked="0"/>
    </xf>
    <xf numFmtId="0" fontId="34" fillId="0" borderId="26" xfId="0" applyFont="1" applyBorder="1" applyAlignment="1">
      <alignment horizontal="center"/>
    </xf>
    <xf numFmtId="0" fontId="34" fillId="0" borderId="27" xfId="0" applyFont="1" applyBorder="1" applyAlignment="1">
      <alignment horizontal="center"/>
    </xf>
    <xf numFmtId="0" fontId="38" fillId="0" borderId="5" xfId="0" applyFont="1" applyBorder="1" applyAlignment="1">
      <alignment horizontal="centerContinuous"/>
    </xf>
    <xf numFmtId="0" fontId="33" fillId="0" borderId="5" xfId="0" applyFont="1" applyBorder="1" applyAlignment="1">
      <alignment horizontal="centerContinuous"/>
    </xf>
    <xf numFmtId="0" fontId="35" fillId="0" borderId="78" xfId="0" applyFont="1" applyBorder="1"/>
    <xf numFmtId="0" fontId="35" fillId="0" borderId="38" xfId="0" applyFont="1" applyBorder="1"/>
    <xf numFmtId="0" fontId="35" fillId="0" borderId="42" xfId="0" applyFont="1" applyBorder="1"/>
    <xf numFmtId="164" fontId="35" fillId="0" borderId="28" xfId="0" applyNumberFormat="1" applyFont="1" applyBorder="1" applyAlignment="1">
      <alignment horizontal="center"/>
    </xf>
    <xf numFmtId="0" fontId="40" fillId="0" borderId="20" xfId="0" applyFont="1" applyBorder="1" applyAlignment="1">
      <alignment horizontal="center" vertical="top" wrapText="1"/>
    </xf>
    <xf numFmtId="0" fontId="29" fillId="0" borderId="20" xfId="0" applyFont="1" applyBorder="1" applyAlignment="1">
      <alignment horizontal="center" vertical="top" wrapText="1"/>
    </xf>
    <xf numFmtId="0" fontId="39" fillId="0" borderId="3" xfId="0" applyFont="1" applyBorder="1" applyAlignment="1">
      <alignment horizontal="center"/>
    </xf>
    <xf numFmtId="0" fontId="34" fillId="5" borderId="82" xfId="0" applyFont="1" applyFill="1" applyBorder="1" applyAlignment="1" applyProtection="1">
      <alignment horizontal="center"/>
      <protection locked="0"/>
    </xf>
    <xf numFmtId="0" fontId="34" fillId="0" borderId="83" xfId="0" applyFont="1" applyBorder="1" applyAlignment="1">
      <alignment horizontal="center"/>
    </xf>
    <xf numFmtId="0" fontId="34" fillId="0" borderId="84" xfId="0" applyFont="1" applyBorder="1" applyAlignment="1">
      <alignment horizontal="center"/>
    </xf>
    <xf numFmtId="0" fontId="34" fillId="8" borderId="81" xfId="0" applyFont="1" applyFill="1" applyBorder="1" applyAlignment="1" applyProtection="1">
      <alignment horizontal="center"/>
      <protection locked="0"/>
    </xf>
    <xf numFmtId="2" fontId="34" fillId="5" borderId="58" xfId="0" applyNumberFormat="1" applyFont="1" applyFill="1" applyBorder="1" applyAlignment="1" applyProtection="1">
      <alignment horizontal="center"/>
      <protection locked="0"/>
    </xf>
    <xf numFmtId="2" fontId="34" fillId="5" borderId="59" xfId="0" applyNumberFormat="1" applyFont="1" applyFill="1" applyBorder="1" applyAlignment="1" applyProtection="1">
      <alignment horizontal="center"/>
      <protection locked="0"/>
    </xf>
    <xf numFmtId="17" fontId="33" fillId="0" borderId="2" xfId="0" quotePrefix="1" applyNumberFormat="1" applyFont="1" applyBorder="1" applyAlignment="1" applyProtection="1">
      <alignment horizontal="center"/>
      <protection hidden="1"/>
    </xf>
    <xf numFmtId="0" fontId="33" fillId="0" borderId="2" xfId="0" applyFont="1" applyBorder="1" applyAlignment="1" applyProtection="1">
      <alignment horizontal="center"/>
      <protection hidden="1"/>
    </xf>
    <xf numFmtId="0" fontId="33" fillId="0" borderId="4" xfId="0" applyFont="1" applyBorder="1" applyAlignment="1" applyProtection="1">
      <alignment horizontal="center"/>
      <protection hidden="1"/>
    </xf>
    <xf numFmtId="1" fontId="34" fillId="0" borderId="61" xfId="0" applyNumberFormat="1" applyFont="1" applyBorder="1" applyAlignment="1">
      <alignment horizontal="center"/>
    </xf>
    <xf numFmtId="1" fontId="34" fillId="0" borderId="65" xfId="0" applyNumberFormat="1" applyFont="1" applyBorder="1" applyAlignment="1">
      <alignment horizontal="center"/>
    </xf>
    <xf numFmtId="1" fontId="9" fillId="0" borderId="68" xfId="0" applyNumberFormat="1" applyFont="1" applyBorder="1" applyAlignment="1">
      <alignment horizontal="center" vertical="center"/>
    </xf>
    <xf numFmtId="0" fontId="15" fillId="0" borderId="70" xfId="0" applyFont="1" applyBorder="1" applyAlignment="1">
      <alignment horizontal="center" vertical="center"/>
    </xf>
    <xf numFmtId="0" fontId="15" fillId="0" borderId="15" xfId="0" applyFont="1" applyBorder="1" applyAlignment="1">
      <alignment horizontal="center" vertical="center"/>
    </xf>
    <xf numFmtId="1" fontId="9" fillId="0" borderId="3" xfId="0" applyNumberFormat="1" applyFont="1" applyBorder="1" applyAlignment="1">
      <alignment horizontal="center" vertical="center"/>
    </xf>
    <xf numFmtId="0" fontId="15" fillId="0" borderId="17" xfId="0" applyFont="1" applyBorder="1" applyAlignment="1">
      <alignment horizontal="center" vertical="center"/>
    </xf>
    <xf numFmtId="0" fontId="15" fillId="0" borderId="6" xfId="0" applyFont="1" applyBorder="1" applyAlignment="1">
      <alignment horizontal="center" vertical="center"/>
    </xf>
    <xf numFmtId="0" fontId="43" fillId="2" borderId="3" xfId="0" applyFont="1" applyFill="1" applyBorder="1" applyAlignment="1" applyProtection="1">
      <alignment vertical="top"/>
      <protection hidden="1"/>
    </xf>
    <xf numFmtId="0" fontId="43" fillId="0" borderId="6" xfId="0" applyFont="1" applyBorder="1" applyAlignment="1" applyProtection="1">
      <alignment horizontal="center" vertical="center"/>
      <protection hidden="1"/>
    </xf>
    <xf numFmtId="0" fontId="43" fillId="0" borderId="4" xfId="0" applyFont="1" applyBorder="1" applyAlignment="1" applyProtection="1">
      <alignment horizontal="center" vertical="center"/>
      <protection hidden="1"/>
    </xf>
    <xf numFmtId="0" fontId="43" fillId="0" borderId="17" xfId="0" applyFont="1" applyBorder="1" applyAlignment="1" applyProtection="1">
      <alignment horizontal="center" vertical="center"/>
      <protection hidden="1"/>
    </xf>
    <xf numFmtId="0" fontId="43" fillId="2" borderId="11" xfId="0" applyFont="1" applyFill="1" applyBorder="1" applyAlignment="1" applyProtection="1">
      <alignment vertical="top"/>
      <protection hidden="1"/>
    </xf>
    <xf numFmtId="0" fontId="33" fillId="0" borderId="12" xfId="0" applyFont="1" applyBorder="1" applyProtection="1">
      <protection hidden="1"/>
    </xf>
    <xf numFmtId="0" fontId="39" fillId="0" borderId="13" xfId="0" applyFont="1" applyBorder="1" applyAlignment="1" applyProtection="1">
      <alignment horizontal="center" vertical="center"/>
      <protection hidden="1"/>
    </xf>
    <xf numFmtId="0" fontId="39" fillId="0" borderId="14" xfId="0" applyFont="1" applyBorder="1" applyAlignment="1" applyProtection="1">
      <alignment horizontal="center" vertical="center"/>
      <protection hidden="1"/>
    </xf>
    <xf numFmtId="0" fontId="19" fillId="2" borderId="2" xfId="0" applyFont="1" applyFill="1" applyBorder="1"/>
    <xf numFmtId="0" fontId="19" fillId="2" borderId="7" xfId="0" applyFont="1" applyFill="1" applyBorder="1" applyAlignment="1">
      <alignment vertical="top"/>
    </xf>
    <xf numFmtId="0" fontId="35" fillId="0" borderId="43" xfId="0" applyFont="1" applyBorder="1" applyAlignment="1">
      <alignment horizontal="center"/>
    </xf>
    <xf numFmtId="0" fontId="35" fillId="0" borderId="73" xfId="0" applyFont="1" applyBorder="1" applyAlignment="1">
      <alignment horizontal="center"/>
    </xf>
    <xf numFmtId="0" fontId="35" fillId="0" borderId="76" xfId="0" applyFont="1" applyBorder="1" applyAlignment="1">
      <alignment horizontal="center"/>
    </xf>
    <xf numFmtId="0" fontId="35" fillId="4" borderId="43" xfId="0" applyFont="1" applyFill="1" applyBorder="1" applyAlignment="1">
      <alignment horizontal="center"/>
    </xf>
    <xf numFmtId="0" fontId="35" fillId="4" borderId="73" xfId="0" applyFont="1" applyFill="1" applyBorder="1" applyAlignment="1">
      <alignment horizontal="center"/>
    </xf>
    <xf numFmtId="0" fontId="35" fillId="4" borderId="76" xfId="0" applyFont="1" applyFill="1" applyBorder="1" applyAlignment="1">
      <alignment horizontal="center"/>
    </xf>
    <xf numFmtId="49" fontId="8" fillId="5" borderId="0" xfId="0" applyNumberFormat="1" applyFont="1" applyFill="1" applyAlignment="1" applyProtection="1">
      <alignment vertical="center"/>
      <protection locked="0"/>
    </xf>
    <xf numFmtId="0" fontId="34" fillId="5" borderId="54" xfId="0" applyFont="1" applyFill="1" applyBorder="1" applyAlignment="1" applyProtection="1">
      <alignment horizontal="left"/>
      <protection locked="0"/>
    </xf>
    <xf numFmtId="0" fontId="34" fillId="5" borderId="14" xfId="0" applyFont="1" applyFill="1" applyBorder="1" applyAlignment="1" applyProtection="1">
      <alignment horizontal="left"/>
      <protection locked="0"/>
    </xf>
    <xf numFmtId="0" fontId="34" fillId="5" borderId="71" xfId="0" applyFont="1" applyFill="1" applyBorder="1" applyAlignment="1" applyProtection="1">
      <alignment horizontal="left"/>
      <protection locked="0"/>
    </xf>
    <xf numFmtId="0" fontId="34" fillId="5" borderId="75" xfId="0" applyFont="1" applyFill="1" applyBorder="1" applyAlignment="1" applyProtection="1">
      <alignment horizontal="left"/>
      <protection locked="0"/>
    </xf>
    <xf numFmtId="0" fontId="34" fillId="5" borderId="66" xfId="0" applyFont="1" applyFill="1" applyBorder="1" applyAlignment="1" applyProtection="1">
      <alignment horizontal="left"/>
      <protection locked="0"/>
    </xf>
    <xf numFmtId="0" fontId="34" fillId="5" borderId="65" xfId="0" applyFont="1" applyFill="1" applyBorder="1" applyAlignment="1" applyProtection="1">
      <alignment horizontal="left"/>
      <protection locked="0"/>
    </xf>
    <xf numFmtId="0" fontId="35" fillId="0" borderId="3" xfId="0" applyFont="1" applyBorder="1" applyAlignment="1">
      <alignment horizontal="center"/>
    </xf>
    <xf numFmtId="0" fontId="35" fillId="0" borderId="17" xfId="0" applyFont="1" applyBorder="1" applyAlignment="1">
      <alignment horizontal="center"/>
    </xf>
    <xf numFmtId="0" fontId="35" fillId="0" borderId="6" xfId="0" applyFont="1" applyBorder="1" applyAlignment="1">
      <alignment horizontal="center"/>
    </xf>
    <xf numFmtId="0" fontId="35" fillId="4" borderId="3" xfId="0" applyFont="1" applyFill="1" applyBorder="1" applyAlignment="1">
      <alignment horizontal="center"/>
    </xf>
    <xf numFmtId="0" fontId="35" fillId="4" borderId="17" xfId="0" applyFont="1" applyFill="1" applyBorder="1" applyAlignment="1">
      <alignment horizontal="center"/>
    </xf>
    <xf numFmtId="0" fontId="35" fillId="4" borderId="6" xfId="0" applyFont="1" applyFill="1" applyBorder="1" applyAlignment="1">
      <alignment horizontal="center"/>
    </xf>
    <xf numFmtId="0" fontId="34" fillId="0" borderId="43" xfId="0" applyFont="1" applyBorder="1" applyAlignment="1">
      <alignment horizontal="center"/>
    </xf>
    <xf numFmtId="0" fontId="34" fillId="0" borderId="73" xfId="0" applyFont="1" applyBorder="1" applyAlignment="1">
      <alignment horizontal="center"/>
    </xf>
    <xf numFmtId="0" fontId="34" fillId="0" borderId="77" xfId="0" applyFont="1" applyBorder="1" applyAlignment="1">
      <alignment horizontal="center"/>
    </xf>
    <xf numFmtId="0" fontId="39" fillId="0" borderId="54" xfId="0" applyFont="1" applyBorder="1" applyAlignment="1">
      <alignment horizontal="center"/>
    </xf>
    <xf numFmtId="0" fontId="39" fillId="0" borderId="14" xfId="0" applyFont="1" applyBorder="1" applyAlignment="1">
      <alignment horizontal="center"/>
    </xf>
    <xf numFmtId="0" fontId="39" fillId="0" borderId="71" xfId="0" applyFont="1" applyBorder="1" applyAlignment="1">
      <alignment horizontal="center"/>
    </xf>
    <xf numFmtId="0" fontId="39" fillId="0" borderId="11" xfId="0" applyFont="1" applyBorder="1" applyAlignment="1">
      <alignment horizontal="center"/>
    </xf>
    <xf numFmtId="0" fontId="39" fillId="0" borderId="72" xfId="0" applyFont="1" applyBorder="1" applyAlignment="1">
      <alignment horizontal="center"/>
    </xf>
    <xf numFmtId="0" fontId="5" fillId="0" borderId="24" xfId="0" applyFont="1" applyBorder="1" applyAlignment="1">
      <alignment horizontal="left" vertical="top" wrapText="1"/>
    </xf>
    <xf numFmtId="0" fontId="5" fillId="0" borderId="69"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33" fillId="0" borderId="0" xfId="0" applyFont="1" applyAlignment="1">
      <alignment horizontal="left"/>
    </xf>
    <xf numFmtId="0" fontId="34" fillId="5" borderId="79" xfId="0" applyFont="1" applyFill="1" applyBorder="1" applyAlignment="1" applyProtection="1">
      <alignment horizontal="left"/>
      <protection locked="0"/>
    </xf>
    <xf numFmtId="0" fontId="34" fillId="5" borderId="80" xfId="0" applyFont="1" applyFill="1" applyBorder="1" applyAlignment="1" applyProtection="1">
      <alignment horizontal="left"/>
      <protection locked="0"/>
    </xf>
    <xf numFmtId="0" fontId="34" fillId="5" borderId="73" xfId="0" applyFont="1" applyFill="1" applyBorder="1" applyAlignment="1" applyProtection="1">
      <alignment horizontal="left"/>
      <protection locked="0"/>
    </xf>
    <xf numFmtId="0" fontId="34" fillId="5" borderId="74" xfId="0" applyFont="1" applyFill="1" applyBorder="1" applyAlignment="1" applyProtection="1">
      <alignment horizontal="left"/>
      <protection locked="0"/>
    </xf>
    <xf numFmtId="0" fontId="34" fillId="7" borderId="79" xfId="0" applyFont="1" applyFill="1" applyBorder="1"/>
    <xf numFmtId="0" fontId="34" fillId="7" borderId="14" xfId="0" applyFont="1" applyFill="1" applyBorder="1"/>
    <xf numFmtId="0" fontId="34" fillId="7" borderId="71" xfId="0" applyFont="1" applyFill="1" applyBorder="1"/>
    <xf numFmtId="0" fontId="34" fillId="8" borderId="79" xfId="0" applyFont="1" applyFill="1" applyBorder="1" applyAlignment="1" applyProtection="1">
      <alignment horizontal="left"/>
      <protection locked="0"/>
    </xf>
    <xf numFmtId="0" fontId="34" fillId="8" borderId="14" xfId="0" applyFont="1" applyFill="1" applyBorder="1" applyAlignment="1" applyProtection="1">
      <alignment horizontal="left"/>
      <protection locked="0"/>
    </xf>
    <xf numFmtId="0" fontId="34" fillId="8" borderId="71" xfId="0" applyFont="1" applyFill="1" applyBorder="1" applyAlignment="1" applyProtection="1">
      <alignment horizontal="left"/>
      <protection locked="0"/>
    </xf>
    <xf numFmtId="0" fontId="35" fillId="0" borderId="70" xfId="0" applyFont="1" applyBorder="1" applyAlignment="1" applyProtection="1">
      <alignment horizontal="center"/>
      <protection hidden="1"/>
    </xf>
    <xf numFmtId="0" fontId="35" fillId="0" borderId="15" xfId="0" applyFont="1" applyBorder="1" applyAlignment="1" applyProtection="1">
      <alignment horizontal="center"/>
      <protection hidden="1"/>
    </xf>
    <xf numFmtId="0" fontId="33" fillId="5" borderId="0" xfId="0" applyFont="1" applyFill="1" applyAlignment="1" applyProtection="1">
      <alignment horizontal="left"/>
      <protection locked="0"/>
    </xf>
    <xf numFmtId="0" fontId="39" fillId="0" borderId="79" xfId="0" applyFont="1" applyBorder="1" applyAlignment="1">
      <alignment horizontal="center"/>
    </xf>
    <xf numFmtId="0" fontId="29" fillId="0" borderId="85" xfId="0" applyFont="1" applyBorder="1" applyAlignment="1">
      <alignment horizontal="center" vertical="top" wrapText="1"/>
    </xf>
    <xf numFmtId="0" fontId="29" fillId="0" borderId="20" xfId="0" applyFont="1" applyBorder="1" applyAlignment="1">
      <alignment horizontal="center" vertical="top" wrapText="1"/>
    </xf>
    <xf numFmtId="0" fontId="40" fillId="0" borderId="68" xfId="0" applyFont="1" applyBorder="1" applyAlignment="1" applyProtection="1">
      <alignment horizontal="center" vertical="center"/>
      <protection hidden="1"/>
    </xf>
    <xf numFmtId="0" fontId="39" fillId="0" borderId="70" xfId="0" applyFont="1" applyBorder="1" applyAlignment="1" applyProtection="1">
      <alignment horizontal="center" vertical="center"/>
      <protection hidden="1"/>
    </xf>
    <xf numFmtId="0" fontId="39" fillId="0" borderId="15" xfId="0" applyFont="1" applyBorder="1" applyAlignment="1" applyProtection="1">
      <alignment horizontal="center" vertical="center"/>
      <protection hidden="1"/>
    </xf>
    <xf numFmtId="0" fontId="40" fillId="0" borderId="3" xfId="0" applyFont="1" applyBorder="1" applyAlignment="1" applyProtection="1">
      <alignment horizontal="center" vertical="center"/>
      <protection hidden="1"/>
    </xf>
    <xf numFmtId="0" fontId="39" fillId="0" borderId="17" xfId="0" applyFont="1" applyBorder="1" applyAlignment="1" applyProtection="1">
      <alignment horizontal="center" vertical="center"/>
      <protection hidden="1"/>
    </xf>
    <xf numFmtId="0" fontId="39" fillId="0" borderId="6" xfId="0" applyFont="1" applyBorder="1" applyAlignment="1" applyProtection="1">
      <alignment horizontal="center" vertical="center"/>
      <protection hidden="1"/>
    </xf>
    <xf numFmtId="0" fontId="40" fillId="0" borderId="79" xfId="0" applyFont="1" applyBorder="1" applyAlignment="1">
      <alignment horizontal="center" vertical="top" wrapText="1"/>
    </xf>
    <xf numFmtId="0" fontId="40" fillId="0" borderId="14" xfId="0" applyFont="1" applyBorder="1" applyAlignment="1">
      <alignment horizontal="center" vertical="top" wrapText="1"/>
    </xf>
    <xf numFmtId="0" fontId="40" fillId="0" borderId="71" xfId="0" applyFont="1" applyBorder="1" applyAlignment="1">
      <alignment horizontal="center" vertical="top" wrapText="1"/>
    </xf>
    <xf numFmtId="0" fontId="34" fillId="0" borderId="79" xfId="0" applyFont="1" applyBorder="1" applyAlignment="1">
      <alignment horizontal="center"/>
    </xf>
    <xf numFmtId="0" fontId="34" fillId="0" borderId="14" xfId="0" applyFont="1" applyBorder="1" applyAlignment="1">
      <alignment horizontal="center"/>
    </xf>
    <xf numFmtId="0" fontId="34" fillId="0" borderId="71" xfId="0" applyFont="1" applyBorder="1" applyAlignment="1">
      <alignment horizontal="center"/>
    </xf>
    <xf numFmtId="1" fontId="9" fillId="0" borderId="3" xfId="0" applyNumberFormat="1" applyFont="1" applyBorder="1" applyAlignment="1">
      <alignment horizontal="center" vertical="center"/>
    </xf>
    <xf numFmtId="0" fontId="15" fillId="0" borderId="17" xfId="0" applyFont="1" applyBorder="1" applyAlignment="1">
      <alignment horizontal="center" vertical="center"/>
    </xf>
    <xf numFmtId="0" fontId="15" fillId="0" borderId="6" xfId="0" applyFont="1" applyBorder="1" applyAlignment="1">
      <alignment horizontal="center" vertical="center"/>
    </xf>
    <xf numFmtId="0" fontId="10" fillId="2" borderId="0" xfId="0" applyFont="1" applyFill="1" applyAlignment="1">
      <alignment horizontal="center" vertical="center"/>
    </xf>
    <xf numFmtId="0" fontId="21" fillId="0" borderId="0" xfId="0" applyFont="1" applyAlignment="1">
      <alignment horizontal="center" vertical="center"/>
    </xf>
    <xf numFmtId="1" fontId="18" fillId="0" borderId="11" xfId="0" applyNumberFormat="1"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1" fontId="9" fillId="0" borderId="68" xfId="0" applyNumberFormat="1" applyFont="1" applyBorder="1" applyAlignment="1">
      <alignment horizontal="center" vertical="center"/>
    </xf>
    <xf numFmtId="0" fontId="15" fillId="0" borderId="70" xfId="0" applyFont="1" applyBorder="1" applyAlignment="1">
      <alignment horizontal="center" vertical="center"/>
    </xf>
    <xf numFmtId="0" fontId="15" fillId="0" borderId="15" xfId="0" applyFont="1" applyBorder="1" applyAlignment="1">
      <alignment horizontal="center" vertical="center"/>
    </xf>
    <xf numFmtId="0" fontId="3" fillId="2" borderId="0" xfId="0" applyFont="1" applyFill="1" applyAlignment="1">
      <alignment horizontal="center" vertical="center"/>
    </xf>
    <xf numFmtId="1" fontId="13" fillId="0" borderId="0" xfId="1" applyNumberFormat="1" applyFont="1" applyAlignment="1" applyProtection="1">
      <alignment horizontal="right" vertical="center"/>
    </xf>
    <xf numFmtId="0" fontId="11" fillId="0" borderId="0" xfId="0" applyFont="1" applyAlignment="1">
      <alignment horizontal="justify" vertical="center"/>
    </xf>
    <xf numFmtId="0" fontId="20" fillId="0" borderId="0" xfId="0" applyFont="1" applyAlignment="1">
      <alignment vertical="center"/>
    </xf>
  </cellXfs>
  <cellStyles count="2">
    <cellStyle name="Lien hypertexte"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0</xdr:colOff>
      <xdr:row>7</xdr:row>
      <xdr:rowOff>31750</xdr:rowOff>
    </xdr:from>
    <xdr:to>
      <xdr:col>17</xdr:col>
      <xdr:colOff>0</xdr:colOff>
      <xdr:row>10</xdr:row>
      <xdr:rowOff>101600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7004050" y="1238250"/>
          <a:ext cx="0" cy="56515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12700</xdr:rowOff>
    </xdr:from>
    <xdr:to>
      <xdr:col>17</xdr:col>
      <xdr:colOff>0</xdr:colOff>
      <xdr:row>47</xdr:row>
      <xdr:rowOff>101600</xdr:rowOff>
    </xdr:to>
    <xdr:sp macro="" textlink="">
      <xdr:nvSpPr>
        <xdr:cNvPr id="8" name="Line 10">
          <a:extLst>
            <a:ext uri="{FF2B5EF4-FFF2-40B4-BE49-F238E27FC236}">
              <a16:creationId xmlns:a16="http://schemas.microsoft.com/office/drawing/2014/main" id="{00000000-0008-0000-0000-000008000000}"/>
            </a:ext>
          </a:extLst>
        </xdr:cNvPr>
        <xdr:cNvSpPr>
          <a:spLocks noChangeShapeType="1"/>
        </xdr:cNvSpPr>
      </xdr:nvSpPr>
      <xdr:spPr bwMode="auto">
        <a:xfrm>
          <a:off x="7004050" y="21431250"/>
          <a:ext cx="0" cy="4191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52</xdr:row>
      <xdr:rowOff>88900</xdr:rowOff>
    </xdr:from>
    <xdr:to>
      <xdr:col>3</xdr:col>
      <xdr:colOff>895350</xdr:colOff>
      <xdr:row>52</xdr:row>
      <xdr:rowOff>88900</xdr:rowOff>
    </xdr:to>
    <xdr:sp macro="" textlink="">
      <xdr:nvSpPr>
        <xdr:cNvPr id="9" name="Line 12">
          <a:extLst>
            <a:ext uri="{FF2B5EF4-FFF2-40B4-BE49-F238E27FC236}">
              <a16:creationId xmlns:a16="http://schemas.microsoft.com/office/drawing/2014/main" id="{00000000-0008-0000-0000-000009000000}"/>
            </a:ext>
          </a:extLst>
        </xdr:cNvPr>
        <xdr:cNvSpPr>
          <a:spLocks noChangeShapeType="1"/>
        </xdr:cNvSpPr>
      </xdr:nvSpPr>
      <xdr:spPr bwMode="auto">
        <a:xfrm>
          <a:off x="2482850"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0</xdr:colOff>
      <xdr:row>82</xdr:row>
      <xdr:rowOff>0</xdr:rowOff>
    </xdr:from>
    <xdr:to>
      <xdr:col>31</xdr:col>
      <xdr:colOff>190500</xdr:colOff>
      <xdr:row>82</xdr:row>
      <xdr:rowOff>158750</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12338050" y="11461750"/>
          <a:ext cx="1905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139</xdr:row>
      <xdr:rowOff>130175</xdr:rowOff>
    </xdr:from>
    <xdr:to>
      <xdr:col>31</xdr:col>
      <xdr:colOff>193902</xdr:colOff>
      <xdr:row>140</xdr:row>
      <xdr:rowOff>479</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12338050" y="18449925"/>
          <a:ext cx="193902" cy="41754"/>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140</xdr:row>
      <xdr:rowOff>146050</xdr:rowOff>
    </xdr:from>
    <xdr:to>
      <xdr:col>31</xdr:col>
      <xdr:colOff>190500</xdr:colOff>
      <xdr:row>141</xdr:row>
      <xdr:rowOff>114300</xdr:rowOff>
    </xdr:to>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12338050" y="18637250"/>
          <a:ext cx="1905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174</xdr:row>
      <xdr:rowOff>139700</xdr:rowOff>
    </xdr:from>
    <xdr:to>
      <xdr:col>31</xdr:col>
      <xdr:colOff>190500</xdr:colOff>
      <xdr:row>175</xdr:row>
      <xdr:rowOff>133350</xdr:rowOff>
    </xdr:to>
    <xdr:sp macro="" textlink="">
      <xdr:nvSpPr>
        <xdr:cNvPr id="14" name="Text Box 6">
          <a:extLst>
            <a:ext uri="{FF2B5EF4-FFF2-40B4-BE49-F238E27FC236}">
              <a16:creationId xmlns:a16="http://schemas.microsoft.com/office/drawing/2014/main" id="{00000000-0008-0000-0000-00000E000000}"/>
            </a:ext>
          </a:extLst>
        </xdr:cNvPr>
        <xdr:cNvSpPr txBox="1">
          <a:spLocks noChangeArrowheads="1"/>
        </xdr:cNvSpPr>
      </xdr:nvSpPr>
      <xdr:spPr bwMode="auto">
        <a:xfrm>
          <a:off x="12338050" y="2422525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450850</xdr:colOff>
      <xdr:row>16</xdr:row>
      <xdr:rowOff>114300</xdr:rowOff>
    </xdr:from>
    <xdr:to>
      <xdr:col>42</xdr:col>
      <xdr:colOff>749300</xdr:colOff>
      <xdr:row>21</xdr:row>
      <xdr:rowOff>114300</xdr:rowOff>
    </xdr:to>
    <xdr:pic>
      <xdr:nvPicPr>
        <xdr:cNvPr id="15" name="Image 16" descr="Logo Final">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29600" y="2997200"/>
          <a:ext cx="110490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7</xdr:row>
      <xdr:rowOff>31750</xdr:rowOff>
    </xdr:from>
    <xdr:to>
      <xdr:col>17</xdr:col>
      <xdr:colOff>0</xdr:colOff>
      <xdr:row>10</xdr:row>
      <xdr:rowOff>101600</xdr:rowOff>
    </xdr:to>
    <xdr:sp macro="" textlink="">
      <xdr:nvSpPr>
        <xdr:cNvPr id="6601" name="Line 1">
          <a:extLst>
            <a:ext uri="{FF2B5EF4-FFF2-40B4-BE49-F238E27FC236}">
              <a16:creationId xmlns:a16="http://schemas.microsoft.com/office/drawing/2014/main" id="{00000000-0008-0000-0100-0000C9190000}"/>
            </a:ext>
          </a:extLst>
        </xdr:cNvPr>
        <xdr:cNvSpPr>
          <a:spLocks noChangeShapeType="1"/>
        </xdr:cNvSpPr>
      </xdr:nvSpPr>
      <xdr:spPr bwMode="auto">
        <a:xfrm>
          <a:off x="7004050" y="1238250"/>
          <a:ext cx="0" cy="56515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38100</xdr:rowOff>
    </xdr:from>
    <xdr:to>
      <xdr:col>17</xdr:col>
      <xdr:colOff>0</xdr:colOff>
      <xdr:row>47</xdr:row>
      <xdr:rowOff>101600</xdr:rowOff>
    </xdr:to>
    <xdr:sp macro="" textlink="">
      <xdr:nvSpPr>
        <xdr:cNvPr id="6602" name="Line 2">
          <a:extLst>
            <a:ext uri="{FF2B5EF4-FFF2-40B4-BE49-F238E27FC236}">
              <a16:creationId xmlns:a16="http://schemas.microsoft.com/office/drawing/2014/main" id="{00000000-0008-0000-0100-0000CA190000}"/>
            </a:ext>
          </a:extLst>
        </xdr:cNvPr>
        <xdr:cNvSpPr>
          <a:spLocks noChangeShapeType="1"/>
        </xdr:cNvSpPr>
      </xdr:nvSpPr>
      <xdr:spPr bwMode="auto">
        <a:xfrm>
          <a:off x="7004050" y="8147050"/>
          <a:ext cx="0" cy="3937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52</xdr:row>
      <xdr:rowOff>88900</xdr:rowOff>
    </xdr:from>
    <xdr:to>
      <xdr:col>3</xdr:col>
      <xdr:colOff>895350</xdr:colOff>
      <xdr:row>52</xdr:row>
      <xdr:rowOff>88900</xdr:rowOff>
    </xdr:to>
    <xdr:sp macro="" textlink="">
      <xdr:nvSpPr>
        <xdr:cNvPr id="6603" name="Line 4">
          <a:extLst>
            <a:ext uri="{FF2B5EF4-FFF2-40B4-BE49-F238E27FC236}">
              <a16:creationId xmlns:a16="http://schemas.microsoft.com/office/drawing/2014/main" id="{00000000-0008-0000-0100-0000CB190000}"/>
            </a:ext>
          </a:extLst>
        </xdr:cNvPr>
        <xdr:cNvSpPr>
          <a:spLocks noChangeShapeType="1"/>
        </xdr:cNvSpPr>
      </xdr:nvSpPr>
      <xdr:spPr bwMode="auto">
        <a:xfrm>
          <a:off x="2482850" y="9493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83</xdr:row>
      <xdr:rowOff>0</xdr:rowOff>
    </xdr:from>
    <xdr:to>
      <xdr:col>17</xdr:col>
      <xdr:colOff>0</xdr:colOff>
      <xdr:row>85</xdr:row>
      <xdr:rowOff>101600</xdr:rowOff>
    </xdr:to>
    <xdr:sp macro="" textlink="">
      <xdr:nvSpPr>
        <xdr:cNvPr id="6604" name="Line 5">
          <a:extLst>
            <a:ext uri="{FF2B5EF4-FFF2-40B4-BE49-F238E27FC236}">
              <a16:creationId xmlns:a16="http://schemas.microsoft.com/office/drawing/2014/main" id="{00000000-0008-0000-0100-0000CC190000}"/>
            </a:ext>
          </a:extLst>
        </xdr:cNvPr>
        <xdr:cNvSpPr>
          <a:spLocks noChangeShapeType="1"/>
        </xdr:cNvSpPr>
      </xdr:nvSpPr>
      <xdr:spPr bwMode="auto">
        <a:xfrm>
          <a:off x="7004050" y="14732000"/>
          <a:ext cx="0" cy="4953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90</xdr:row>
      <xdr:rowOff>88900</xdr:rowOff>
    </xdr:from>
    <xdr:to>
      <xdr:col>3</xdr:col>
      <xdr:colOff>895350</xdr:colOff>
      <xdr:row>90</xdr:row>
      <xdr:rowOff>88900</xdr:rowOff>
    </xdr:to>
    <xdr:sp macro="" textlink="">
      <xdr:nvSpPr>
        <xdr:cNvPr id="6605" name="Line 7">
          <a:extLst>
            <a:ext uri="{FF2B5EF4-FFF2-40B4-BE49-F238E27FC236}">
              <a16:creationId xmlns:a16="http://schemas.microsoft.com/office/drawing/2014/main" id="{00000000-0008-0000-0100-0000CD190000}"/>
            </a:ext>
          </a:extLst>
        </xdr:cNvPr>
        <xdr:cNvSpPr>
          <a:spLocks noChangeShapeType="1"/>
        </xdr:cNvSpPr>
      </xdr:nvSpPr>
      <xdr:spPr bwMode="auto">
        <a:xfrm>
          <a:off x="2482850" y="1617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1028700</xdr:colOff>
      <xdr:row>52</xdr:row>
      <xdr:rowOff>88900</xdr:rowOff>
    </xdr:from>
    <xdr:to>
      <xdr:col>1</xdr:col>
      <xdr:colOff>838200</xdr:colOff>
      <xdr:row>52</xdr:row>
      <xdr:rowOff>88900</xdr:rowOff>
    </xdr:to>
    <xdr:sp macro="" textlink="">
      <xdr:nvSpPr>
        <xdr:cNvPr id="6606" name="Line 9">
          <a:extLst>
            <a:ext uri="{FF2B5EF4-FFF2-40B4-BE49-F238E27FC236}">
              <a16:creationId xmlns:a16="http://schemas.microsoft.com/office/drawing/2014/main" id="{00000000-0008-0000-0100-0000CE190000}"/>
            </a:ext>
          </a:extLst>
        </xdr:cNvPr>
        <xdr:cNvSpPr>
          <a:spLocks noChangeShapeType="1"/>
        </xdr:cNvSpPr>
      </xdr:nvSpPr>
      <xdr:spPr bwMode="auto">
        <a:xfrm>
          <a:off x="1066800" y="9493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121</xdr:row>
      <xdr:rowOff>12700</xdr:rowOff>
    </xdr:from>
    <xdr:to>
      <xdr:col>17</xdr:col>
      <xdr:colOff>0</xdr:colOff>
      <xdr:row>123</xdr:row>
      <xdr:rowOff>101600</xdr:rowOff>
    </xdr:to>
    <xdr:sp macro="" textlink="">
      <xdr:nvSpPr>
        <xdr:cNvPr id="6607" name="Line 10">
          <a:extLst>
            <a:ext uri="{FF2B5EF4-FFF2-40B4-BE49-F238E27FC236}">
              <a16:creationId xmlns:a16="http://schemas.microsoft.com/office/drawing/2014/main" id="{00000000-0008-0000-0100-0000CF190000}"/>
            </a:ext>
          </a:extLst>
        </xdr:cNvPr>
        <xdr:cNvSpPr>
          <a:spLocks noChangeShapeType="1"/>
        </xdr:cNvSpPr>
      </xdr:nvSpPr>
      <xdr:spPr bwMode="auto">
        <a:xfrm>
          <a:off x="7004050" y="21431250"/>
          <a:ext cx="0" cy="4191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128</xdr:row>
      <xdr:rowOff>88900</xdr:rowOff>
    </xdr:from>
    <xdr:to>
      <xdr:col>3</xdr:col>
      <xdr:colOff>895350</xdr:colOff>
      <xdr:row>128</xdr:row>
      <xdr:rowOff>88900</xdr:rowOff>
    </xdr:to>
    <xdr:sp macro="" textlink="">
      <xdr:nvSpPr>
        <xdr:cNvPr id="6608" name="Line 12">
          <a:extLst>
            <a:ext uri="{FF2B5EF4-FFF2-40B4-BE49-F238E27FC236}">
              <a16:creationId xmlns:a16="http://schemas.microsoft.com/office/drawing/2014/main" id="{00000000-0008-0000-0100-0000D0190000}"/>
            </a:ext>
          </a:extLst>
        </xdr:cNvPr>
        <xdr:cNvSpPr>
          <a:spLocks noChangeShapeType="1"/>
        </xdr:cNvSpPr>
      </xdr:nvSpPr>
      <xdr:spPr bwMode="auto">
        <a:xfrm>
          <a:off x="2482850"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0</xdr:rowOff>
    </xdr:from>
    <xdr:to>
      <xdr:col>31</xdr:col>
      <xdr:colOff>190500</xdr:colOff>
      <xdr:row>64</xdr:row>
      <xdr:rowOff>158750</xdr:rowOff>
    </xdr:to>
    <xdr:sp macro="" textlink="">
      <xdr:nvSpPr>
        <xdr:cNvPr id="6609" name="Text Box 2">
          <a:extLst>
            <a:ext uri="{FF2B5EF4-FFF2-40B4-BE49-F238E27FC236}">
              <a16:creationId xmlns:a16="http://schemas.microsoft.com/office/drawing/2014/main" id="{00000000-0008-0000-0100-0000D1190000}"/>
            </a:ext>
          </a:extLst>
        </xdr:cNvPr>
        <xdr:cNvSpPr txBox="1">
          <a:spLocks noChangeArrowheads="1"/>
        </xdr:cNvSpPr>
      </xdr:nvSpPr>
      <xdr:spPr bwMode="auto">
        <a:xfrm>
          <a:off x="12338050" y="11461750"/>
          <a:ext cx="1905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95</xdr:row>
      <xdr:rowOff>149225</xdr:rowOff>
    </xdr:from>
    <xdr:to>
      <xdr:col>31</xdr:col>
      <xdr:colOff>193902</xdr:colOff>
      <xdr:row>96</xdr:row>
      <xdr:rowOff>766</xdr:rowOff>
    </xdr:to>
    <xdr:sp macro="" textlink="">
      <xdr:nvSpPr>
        <xdr:cNvPr id="24" name="Text Box 3">
          <a:extLst>
            <a:ext uri="{FF2B5EF4-FFF2-40B4-BE49-F238E27FC236}">
              <a16:creationId xmlns:a16="http://schemas.microsoft.com/office/drawing/2014/main" id="{00000000-0008-0000-0100-000018000000}"/>
            </a:ext>
          </a:extLst>
        </xdr:cNvPr>
        <xdr:cNvSpPr txBox="1">
          <a:spLocks noChangeArrowheads="1"/>
        </xdr:cNvSpPr>
      </xdr:nvSpPr>
      <xdr:spPr bwMode="auto">
        <a:xfrm>
          <a:off x="0" y="12211050"/>
          <a:ext cx="180975" cy="190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103</xdr:row>
      <xdr:rowOff>130175</xdr:rowOff>
    </xdr:from>
    <xdr:to>
      <xdr:col>31</xdr:col>
      <xdr:colOff>193902</xdr:colOff>
      <xdr:row>104</xdr:row>
      <xdr:rowOff>479</xdr:rowOff>
    </xdr:to>
    <xdr:sp macro="" textlink="">
      <xdr:nvSpPr>
        <xdr:cNvPr id="25" name="Text Box 4">
          <a:extLst>
            <a:ext uri="{FF2B5EF4-FFF2-40B4-BE49-F238E27FC236}">
              <a16:creationId xmlns:a16="http://schemas.microsoft.com/office/drawing/2014/main" id="{00000000-0008-0000-0100-000019000000}"/>
            </a:ext>
          </a:extLst>
        </xdr:cNvPr>
        <xdr:cNvSpPr txBox="1">
          <a:spLocks noChangeArrowheads="1"/>
        </xdr:cNvSpPr>
      </xdr:nvSpPr>
      <xdr:spPr bwMode="auto">
        <a:xfrm>
          <a:off x="0" y="13706475"/>
          <a:ext cx="180975" cy="571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104</xdr:row>
      <xdr:rowOff>146050</xdr:rowOff>
    </xdr:from>
    <xdr:to>
      <xdr:col>31</xdr:col>
      <xdr:colOff>190500</xdr:colOff>
      <xdr:row>105</xdr:row>
      <xdr:rowOff>114300</xdr:rowOff>
    </xdr:to>
    <xdr:sp macro="" textlink="">
      <xdr:nvSpPr>
        <xdr:cNvPr id="6612" name="Text Box 5">
          <a:extLst>
            <a:ext uri="{FF2B5EF4-FFF2-40B4-BE49-F238E27FC236}">
              <a16:creationId xmlns:a16="http://schemas.microsoft.com/office/drawing/2014/main" id="{00000000-0008-0000-0100-0000D4190000}"/>
            </a:ext>
          </a:extLst>
        </xdr:cNvPr>
        <xdr:cNvSpPr txBox="1">
          <a:spLocks noChangeArrowheads="1"/>
        </xdr:cNvSpPr>
      </xdr:nvSpPr>
      <xdr:spPr bwMode="auto">
        <a:xfrm>
          <a:off x="12338050" y="18637250"/>
          <a:ext cx="1905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136</xdr:row>
      <xdr:rowOff>139700</xdr:rowOff>
    </xdr:from>
    <xdr:to>
      <xdr:col>31</xdr:col>
      <xdr:colOff>190500</xdr:colOff>
      <xdr:row>137</xdr:row>
      <xdr:rowOff>133350</xdr:rowOff>
    </xdr:to>
    <xdr:sp macro="" textlink="">
      <xdr:nvSpPr>
        <xdr:cNvPr id="6613" name="Text Box 6">
          <a:extLst>
            <a:ext uri="{FF2B5EF4-FFF2-40B4-BE49-F238E27FC236}">
              <a16:creationId xmlns:a16="http://schemas.microsoft.com/office/drawing/2014/main" id="{00000000-0008-0000-0100-0000D5190000}"/>
            </a:ext>
          </a:extLst>
        </xdr:cNvPr>
        <xdr:cNvSpPr txBox="1">
          <a:spLocks noChangeArrowheads="1"/>
        </xdr:cNvSpPr>
      </xdr:nvSpPr>
      <xdr:spPr bwMode="auto">
        <a:xfrm>
          <a:off x="12338050" y="2422525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450850</xdr:colOff>
      <xdr:row>16</xdr:row>
      <xdr:rowOff>114300</xdr:rowOff>
    </xdr:from>
    <xdr:to>
      <xdr:col>42</xdr:col>
      <xdr:colOff>749300</xdr:colOff>
      <xdr:row>21</xdr:row>
      <xdr:rowOff>114300</xdr:rowOff>
    </xdr:to>
    <xdr:pic>
      <xdr:nvPicPr>
        <xdr:cNvPr id="6614" name="Image 16" descr="Logo Final">
          <a:extLst>
            <a:ext uri="{FF2B5EF4-FFF2-40B4-BE49-F238E27FC236}">
              <a16:creationId xmlns:a16="http://schemas.microsoft.com/office/drawing/2014/main" id="{00000000-0008-0000-0100-0000D6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29600" y="2997200"/>
          <a:ext cx="110490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82</xdr:row>
      <xdr:rowOff>0</xdr:rowOff>
    </xdr:from>
    <xdr:to>
      <xdr:col>31</xdr:col>
      <xdr:colOff>190500</xdr:colOff>
      <xdr:row>82</xdr:row>
      <xdr:rowOff>158750</xdr:rowOff>
    </xdr:to>
    <xdr:sp macro="" textlink="">
      <xdr:nvSpPr>
        <xdr:cNvPr id="2" name="Text Box 2">
          <a:extLst>
            <a:ext uri="{FF2B5EF4-FFF2-40B4-BE49-F238E27FC236}">
              <a16:creationId xmlns:a16="http://schemas.microsoft.com/office/drawing/2014/main" id="{6DA9B428-77A3-484D-8592-417FDB67083C}"/>
            </a:ext>
          </a:extLst>
        </xdr:cNvPr>
        <xdr:cNvSpPr txBox="1">
          <a:spLocks noChangeArrowheads="1"/>
        </xdr:cNvSpPr>
      </xdr:nvSpPr>
      <xdr:spPr bwMode="auto">
        <a:xfrm>
          <a:off x="12338050" y="14566900"/>
          <a:ext cx="1905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139</xdr:row>
      <xdr:rowOff>130175</xdr:rowOff>
    </xdr:from>
    <xdr:to>
      <xdr:col>31</xdr:col>
      <xdr:colOff>193902</xdr:colOff>
      <xdr:row>140</xdr:row>
      <xdr:rowOff>479</xdr:rowOff>
    </xdr:to>
    <xdr:sp macro="" textlink="">
      <xdr:nvSpPr>
        <xdr:cNvPr id="3" name="Text Box 4">
          <a:extLst>
            <a:ext uri="{FF2B5EF4-FFF2-40B4-BE49-F238E27FC236}">
              <a16:creationId xmlns:a16="http://schemas.microsoft.com/office/drawing/2014/main" id="{5419B949-1CDF-4B68-97F5-8EBCCDD5A1CC}"/>
            </a:ext>
          </a:extLst>
        </xdr:cNvPr>
        <xdr:cNvSpPr txBox="1">
          <a:spLocks noChangeArrowheads="1"/>
        </xdr:cNvSpPr>
      </xdr:nvSpPr>
      <xdr:spPr bwMode="auto">
        <a:xfrm>
          <a:off x="12338050" y="24190325"/>
          <a:ext cx="193902" cy="54454"/>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140</xdr:row>
      <xdr:rowOff>146050</xdr:rowOff>
    </xdr:from>
    <xdr:to>
      <xdr:col>31</xdr:col>
      <xdr:colOff>190500</xdr:colOff>
      <xdr:row>141</xdr:row>
      <xdr:rowOff>114300</xdr:rowOff>
    </xdr:to>
    <xdr:sp macro="" textlink="">
      <xdr:nvSpPr>
        <xdr:cNvPr id="4" name="Text Box 5">
          <a:extLst>
            <a:ext uri="{FF2B5EF4-FFF2-40B4-BE49-F238E27FC236}">
              <a16:creationId xmlns:a16="http://schemas.microsoft.com/office/drawing/2014/main" id="{06FFAD43-7548-460D-BB05-1F4A987C8FDC}"/>
            </a:ext>
          </a:extLst>
        </xdr:cNvPr>
        <xdr:cNvSpPr txBox="1">
          <a:spLocks noChangeArrowheads="1"/>
        </xdr:cNvSpPr>
      </xdr:nvSpPr>
      <xdr:spPr bwMode="auto">
        <a:xfrm>
          <a:off x="12338050" y="24390350"/>
          <a:ext cx="1905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174</xdr:row>
      <xdr:rowOff>139700</xdr:rowOff>
    </xdr:from>
    <xdr:to>
      <xdr:col>31</xdr:col>
      <xdr:colOff>190500</xdr:colOff>
      <xdr:row>175</xdr:row>
      <xdr:rowOff>133350</xdr:rowOff>
    </xdr:to>
    <xdr:sp macro="" textlink="">
      <xdr:nvSpPr>
        <xdr:cNvPr id="5" name="Text Box 6">
          <a:extLst>
            <a:ext uri="{FF2B5EF4-FFF2-40B4-BE49-F238E27FC236}">
              <a16:creationId xmlns:a16="http://schemas.microsoft.com/office/drawing/2014/main" id="{E103BAAE-A791-490D-90A8-99BB49EE8454}"/>
            </a:ext>
          </a:extLst>
        </xdr:cNvPr>
        <xdr:cNvSpPr txBox="1">
          <a:spLocks noChangeArrowheads="1"/>
        </xdr:cNvSpPr>
      </xdr:nvSpPr>
      <xdr:spPr bwMode="auto">
        <a:xfrm>
          <a:off x="12338050" y="2980690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152400</xdr:rowOff>
    </xdr:from>
    <xdr:to>
      <xdr:col>0</xdr:col>
      <xdr:colOff>187216</xdr:colOff>
      <xdr:row>12</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23825" y="2133600"/>
          <a:ext cx="180975" cy="9525"/>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0</xdr:col>
      <xdr:colOff>0</xdr:colOff>
      <xdr:row>41</xdr:row>
      <xdr:rowOff>0</xdr:rowOff>
    </xdr:from>
    <xdr:to>
      <xdr:col>0</xdr:col>
      <xdr:colOff>190500</xdr:colOff>
      <xdr:row>41</xdr:row>
      <xdr:rowOff>158750</xdr:rowOff>
    </xdr:to>
    <xdr:sp macro="" textlink="">
      <xdr:nvSpPr>
        <xdr:cNvPr id="4440" name="Text Box 2">
          <a:extLst>
            <a:ext uri="{FF2B5EF4-FFF2-40B4-BE49-F238E27FC236}">
              <a16:creationId xmlns:a16="http://schemas.microsoft.com/office/drawing/2014/main" id="{00000000-0008-0000-0200-000058110000}"/>
            </a:ext>
          </a:extLst>
        </xdr:cNvPr>
        <xdr:cNvSpPr txBox="1">
          <a:spLocks noChangeArrowheads="1"/>
        </xdr:cNvSpPr>
      </xdr:nvSpPr>
      <xdr:spPr bwMode="auto">
        <a:xfrm>
          <a:off x="0" y="5702300"/>
          <a:ext cx="1905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90</xdr:row>
      <xdr:rowOff>136525</xdr:rowOff>
    </xdr:from>
    <xdr:to>
      <xdr:col>0</xdr:col>
      <xdr:colOff>187216</xdr:colOff>
      <xdr:row>91</xdr:row>
      <xdr:rowOff>1588</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23825" y="12315825"/>
          <a:ext cx="180975" cy="190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0</xdr:col>
      <xdr:colOff>0</xdr:colOff>
      <xdr:row>108</xdr:row>
      <xdr:rowOff>117475</xdr:rowOff>
    </xdr:from>
    <xdr:to>
      <xdr:col>0</xdr:col>
      <xdr:colOff>187216</xdr:colOff>
      <xdr:row>109</xdr:row>
      <xdr:rowOff>397</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123825" y="13811250"/>
          <a:ext cx="180975" cy="571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0</xdr:col>
      <xdr:colOff>0</xdr:colOff>
      <xdr:row>109</xdr:row>
      <xdr:rowOff>139700</xdr:rowOff>
    </xdr:from>
    <xdr:to>
      <xdr:col>0</xdr:col>
      <xdr:colOff>190500</xdr:colOff>
      <xdr:row>110</xdr:row>
      <xdr:rowOff>114300</xdr:rowOff>
    </xdr:to>
    <xdr:sp macro="" textlink="">
      <xdr:nvSpPr>
        <xdr:cNvPr id="4443" name="Text Box 5">
          <a:extLst>
            <a:ext uri="{FF2B5EF4-FFF2-40B4-BE49-F238E27FC236}">
              <a16:creationId xmlns:a16="http://schemas.microsoft.com/office/drawing/2014/main" id="{00000000-0008-0000-0200-00005B110000}"/>
            </a:ext>
          </a:extLst>
        </xdr:cNvPr>
        <xdr:cNvSpPr txBox="1">
          <a:spLocks noChangeArrowheads="1"/>
        </xdr:cNvSpPr>
      </xdr:nvSpPr>
      <xdr:spPr bwMode="auto">
        <a:xfrm>
          <a:off x="0" y="13652500"/>
          <a:ext cx="1905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150</xdr:row>
      <xdr:rowOff>139700</xdr:rowOff>
    </xdr:from>
    <xdr:to>
      <xdr:col>0</xdr:col>
      <xdr:colOff>190500</xdr:colOff>
      <xdr:row>151</xdr:row>
      <xdr:rowOff>133350</xdr:rowOff>
    </xdr:to>
    <xdr:sp macro="" textlink="">
      <xdr:nvSpPr>
        <xdr:cNvPr id="4444" name="Text Box 6">
          <a:extLst>
            <a:ext uri="{FF2B5EF4-FFF2-40B4-BE49-F238E27FC236}">
              <a16:creationId xmlns:a16="http://schemas.microsoft.com/office/drawing/2014/main" id="{00000000-0008-0000-0200-00005C110000}"/>
            </a:ext>
          </a:extLst>
        </xdr:cNvPr>
        <xdr:cNvSpPr txBox="1">
          <a:spLocks noChangeArrowheads="1"/>
        </xdr:cNvSpPr>
      </xdr:nvSpPr>
      <xdr:spPr bwMode="auto">
        <a:xfrm>
          <a:off x="0" y="2122805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64</xdr:row>
      <xdr:rowOff>130175</xdr:rowOff>
    </xdr:from>
    <xdr:to>
      <xdr:col>0</xdr:col>
      <xdr:colOff>193902</xdr:colOff>
      <xdr:row>65</xdr:row>
      <xdr:rowOff>479</xdr:rowOff>
    </xdr:to>
    <xdr:sp macro="" textlink="">
      <xdr:nvSpPr>
        <xdr:cNvPr id="3" name="Text Box 4">
          <a:extLst>
            <a:ext uri="{FF2B5EF4-FFF2-40B4-BE49-F238E27FC236}">
              <a16:creationId xmlns:a16="http://schemas.microsoft.com/office/drawing/2014/main" id="{45D28B30-0DED-4E05-9ACE-905CC73EDEBF}"/>
            </a:ext>
          </a:extLst>
        </xdr:cNvPr>
        <xdr:cNvSpPr txBox="1">
          <a:spLocks noChangeArrowheads="1"/>
        </xdr:cNvSpPr>
      </xdr:nvSpPr>
      <xdr:spPr bwMode="auto">
        <a:xfrm>
          <a:off x="12338050" y="18526125"/>
          <a:ext cx="193902" cy="41754"/>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0</xdr:col>
      <xdr:colOff>0</xdr:colOff>
      <xdr:row>65</xdr:row>
      <xdr:rowOff>146050</xdr:rowOff>
    </xdr:from>
    <xdr:to>
      <xdr:col>0</xdr:col>
      <xdr:colOff>190500</xdr:colOff>
      <xdr:row>66</xdr:row>
      <xdr:rowOff>114300</xdr:rowOff>
    </xdr:to>
    <xdr:sp macro="" textlink="">
      <xdr:nvSpPr>
        <xdr:cNvPr id="6" name="Text Box 5">
          <a:extLst>
            <a:ext uri="{FF2B5EF4-FFF2-40B4-BE49-F238E27FC236}">
              <a16:creationId xmlns:a16="http://schemas.microsoft.com/office/drawing/2014/main" id="{4E18833F-C70C-46AE-BB5E-7AC96E7CC0A9}"/>
            </a:ext>
          </a:extLst>
        </xdr:cNvPr>
        <xdr:cNvSpPr txBox="1">
          <a:spLocks noChangeArrowheads="1"/>
        </xdr:cNvSpPr>
      </xdr:nvSpPr>
      <xdr:spPr bwMode="auto">
        <a:xfrm>
          <a:off x="12338050" y="18713450"/>
          <a:ext cx="1905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ncent.gunther@admin.vs.ch"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vincent.gunther@admin.vs.ch"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T189"/>
  <sheetViews>
    <sheetView showGridLines="0" tabSelected="1" zoomScale="115" zoomScaleNormal="115" workbookViewId="0">
      <selection activeCell="N6" sqref="N6"/>
    </sheetView>
  </sheetViews>
  <sheetFormatPr baseColWidth="10" defaultColWidth="11.54296875" defaultRowHeight="13" x14ac:dyDescent="0.3"/>
  <cols>
    <col min="1" max="1" width="3.26953125" style="1" customWidth="1"/>
    <col min="2" max="2" width="12" style="1" customWidth="1"/>
    <col min="3" max="3" width="5.7265625" style="1" customWidth="1"/>
    <col min="4" max="4" width="16.81640625" style="1" customWidth="1"/>
    <col min="5" max="5" width="5.26953125" style="2" customWidth="1"/>
    <col min="6" max="6" width="5.54296875" style="3" customWidth="1"/>
    <col min="7" max="7" width="4.7265625" style="3" customWidth="1"/>
    <col min="8" max="8" width="4.54296875" style="1" customWidth="1"/>
    <col min="9" max="9" width="4.26953125" style="1" customWidth="1"/>
    <col min="10" max="10" width="3.54296875" style="1" customWidth="1"/>
    <col min="11" max="11" width="5" style="1" customWidth="1"/>
    <col min="12" max="12" width="4" style="1" customWidth="1"/>
    <col min="13" max="13" width="4.26953125" style="1" customWidth="1"/>
    <col min="14" max="14" width="5.81640625" style="1" customWidth="1"/>
    <col min="15" max="16" width="5" style="1" customWidth="1"/>
    <col min="17" max="17" width="5.453125" style="1" customWidth="1"/>
    <col min="18" max="18" width="6.26953125" style="1" customWidth="1"/>
    <col min="19" max="19" width="5.26953125" style="1" customWidth="1"/>
    <col min="20" max="20" width="3.453125" style="1" customWidth="1"/>
    <col min="21" max="21" width="4.453125" style="1" customWidth="1"/>
    <col min="22" max="22" width="4.54296875" style="1" customWidth="1"/>
    <col min="23" max="23" width="4" style="1" customWidth="1"/>
    <col min="24" max="24" width="4.7265625" style="1" customWidth="1"/>
    <col min="25" max="25" width="7.54296875" style="1" customWidth="1"/>
    <col min="26" max="26" width="5.453125" style="1" customWidth="1"/>
    <col min="27" max="27" width="4.54296875" style="1" customWidth="1"/>
    <col min="28" max="28" width="5.26953125" style="1" customWidth="1"/>
    <col min="29" max="29" width="6.26953125" style="1" customWidth="1"/>
    <col min="30" max="31" width="7.26953125" style="1" customWidth="1"/>
    <col min="32" max="32" width="36.81640625" style="77" bestFit="1" customWidth="1"/>
    <col min="33" max="33" width="8.7265625" style="77" customWidth="1"/>
    <col min="34" max="37" width="7.453125" style="77" customWidth="1"/>
    <col min="38" max="38" width="5.1796875" style="1" customWidth="1"/>
    <col min="39" max="39" width="18.54296875" style="1" bestFit="1" customWidth="1"/>
    <col min="40" max="16384" width="11.54296875" style="1"/>
  </cols>
  <sheetData>
    <row r="1" spans="1:43" ht="18.75" customHeight="1" x14ac:dyDescent="0.45">
      <c r="A1" s="104" t="s">
        <v>0</v>
      </c>
      <c r="B1" s="105"/>
      <c r="C1" s="105"/>
      <c r="D1" s="106"/>
      <c r="E1" s="107"/>
      <c r="F1" s="108"/>
      <c r="G1" s="108"/>
      <c r="H1" s="97"/>
      <c r="I1" s="97"/>
      <c r="J1" s="97" t="s">
        <v>9</v>
      </c>
      <c r="K1" s="97"/>
      <c r="L1" s="358">
        <v>1</v>
      </c>
      <c r="M1" s="230"/>
      <c r="N1" s="97" t="s">
        <v>1</v>
      </c>
      <c r="O1" s="97"/>
      <c r="P1" s="96">
        <v>2026</v>
      </c>
      <c r="Q1" s="97"/>
      <c r="R1" s="430" t="s">
        <v>209</v>
      </c>
      <c r="S1" s="430"/>
      <c r="T1" s="430"/>
      <c r="U1" s="430"/>
      <c r="V1" s="430"/>
      <c r="W1" s="430"/>
      <c r="X1" s="430"/>
      <c r="Y1" s="430"/>
      <c r="Z1" s="430"/>
      <c r="AA1" s="430"/>
      <c r="AB1" s="430"/>
      <c r="AC1" s="431"/>
      <c r="AD1"/>
      <c r="AE1"/>
      <c r="AF1" s="234"/>
      <c r="AG1" s="235" t="s">
        <v>53</v>
      </c>
      <c r="AH1" s="451" t="s">
        <v>54</v>
      </c>
      <c r="AI1" s="452"/>
      <c r="AJ1" s="452"/>
      <c r="AK1" s="453"/>
      <c r="AL1" s="236"/>
      <c r="AM1" s="236"/>
      <c r="AN1" s="236"/>
      <c r="AO1" s="236"/>
      <c r="AP1" s="236"/>
      <c r="AQ1" s="236"/>
    </row>
    <row r="2" spans="1:43" ht="7.5" customHeight="1" x14ac:dyDescent="0.3">
      <c r="A2" s="109"/>
      <c r="B2" s="102"/>
      <c r="C2" s="102"/>
      <c r="D2" s="102"/>
      <c r="E2" s="110"/>
      <c r="F2" s="111"/>
      <c r="G2" s="111"/>
      <c r="H2" s="102"/>
      <c r="I2" s="102"/>
      <c r="J2" s="102"/>
      <c r="K2" s="102"/>
      <c r="L2" s="102"/>
      <c r="M2" s="102"/>
      <c r="N2" s="102"/>
      <c r="O2" s="102"/>
      <c r="P2" s="102"/>
      <c r="Q2" s="102"/>
      <c r="R2" s="432"/>
      <c r="S2" s="432"/>
      <c r="T2" s="432"/>
      <c r="U2" s="432"/>
      <c r="V2" s="432"/>
      <c r="W2" s="432"/>
      <c r="X2" s="432"/>
      <c r="Y2" s="432"/>
      <c r="Z2" s="432"/>
      <c r="AA2" s="432"/>
      <c r="AB2" s="432"/>
      <c r="AC2" s="433"/>
      <c r="AD2"/>
      <c r="AE2"/>
      <c r="AF2" s="237" t="s">
        <v>55</v>
      </c>
      <c r="AG2" s="238" t="s">
        <v>56</v>
      </c>
      <c r="AH2" s="454" t="s">
        <v>57</v>
      </c>
      <c r="AI2" s="455"/>
      <c r="AJ2" s="455"/>
      <c r="AK2" s="456"/>
      <c r="AL2" s="236"/>
      <c r="AM2" s="236"/>
      <c r="AN2" s="236"/>
      <c r="AO2" s="236"/>
      <c r="AP2" s="236"/>
      <c r="AQ2" s="236"/>
    </row>
    <row r="3" spans="1:43" ht="15" customHeight="1" x14ac:dyDescent="0.3">
      <c r="A3" s="109" t="s">
        <v>6</v>
      </c>
      <c r="B3" s="102"/>
      <c r="C3" s="447"/>
      <c r="D3" s="447"/>
      <c r="E3" s="447"/>
      <c r="F3" s="447"/>
      <c r="G3" s="447"/>
      <c r="H3" s="447"/>
      <c r="I3" s="102"/>
      <c r="J3" s="434" t="s">
        <v>206</v>
      </c>
      <c r="K3" s="434"/>
      <c r="L3" s="447"/>
      <c r="M3" s="447"/>
      <c r="N3" s="447"/>
      <c r="O3" s="447"/>
      <c r="P3" s="447"/>
      <c r="Q3" s="102"/>
      <c r="R3" s="432" t="s">
        <v>239</v>
      </c>
      <c r="S3" s="432"/>
      <c r="T3" s="432"/>
      <c r="U3" s="432"/>
      <c r="V3" s="432"/>
      <c r="W3" s="432"/>
      <c r="X3" s="432"/>
      <c r="Y3" s="432"/>
      <c r="Z3" s="432"/>
      <c r="AA3" s="432"/>
      <c r="AB3" s="432"/>
      <c r="AC3" s="433"/>
      <c r="AD3"/>
      <c r="AE3"/>
      <c r="AF3" s="239"/>
      <c r="AG3" s="240" t="s">
        <v>58</v>
      </c>
      <c r="AH3" s="241" t="s">
        <v>28</v>
      </c>
      <c r="AI3" s="242" t="s">
        <v>59</v>
      </c>
      <c r="AJ3" s="242" t="s">
        <v>60</v>
      </c>
      <c r="AK3" s="242" t="s">
        <v>4</v>
      </c>
      <c r="AL3" s="236"/>
      <c r="AM3" s="236"/>
      <c r="AN3" s="236"/>
      <c r="AO3" s="236"/>
      <c r="AP3" s="236"/>
      <c r="AQ3" s="236"/>
    </row>
    <row r="4" spans="1:43" ht="13.5" x14ac:dyDescent="0.3">
      <c r="A4" s="109" t="s">
        <v>7</v>
      </c>
      <c r="B4" s="102"/>
      <c r="C4" s="447"/>
      <c r="D4" s="447"/>
      <c r="E4" s="447"/>
      <c r="F4" s="447"/>
      <c r="G4" s="447"/>
      <c r="H4" s="447"/>
      <c r="I4" s="102"/>
      <c r="J4" s="434" t="s">
        <v>207</v>
      </c>
      <c r="K4" s="434"/>
      <c r="L4" s="447"/>
      <c r="M4" s="447"/>
      <c r="N4" s="447"/>
      <c r="O4" s="447"/>
      <c r="P4" s="447"/>
      <c r="Q4" s="102"/>
      <c r="R4" s="432"/>
      <c r="S4" s="432"/>
      <c r="T4" s="432"/>
      <c r="U4" s="432"/>
      <c r="V4" s="432"/>
      <c r="W4" s="432"/>
      <c r="X4" s="432"/>
      <c r="Y4" s="432"/>
      <c r="Z4" s="432"/>
      <c r="AA4" s="432"/>
      <c r="AB4" s="432"/>
      <c r="AC4" s="433"/>
      <c r="AD4"/>
      <c r="AE4"/>
      <c r="AF4" s="243" t="s">
        <v>202</v>
      </c>
      <c r="AG4" s="241">
        <v>350</v>
      </c>
      <c r="AH4" s="244">
        <v>120</v>
      </c>
      <c r="AI4" s="244">
        <v>30</v>
      </c>
      <c r="AJ4" s="245">
        <v>120</v>
      </c>
      <c r="AK4" s="241">
        <v>15</v>
      </c>
      <c r="AL4" s="236"/>
      <c r="AM4" s="345" t="s">
        <v>212</v>
      </c>
      <c r="AN4" s="445" t="s">
        <v>205</v>
      </c>
      <c r="AO4" s="445"/>
      <c r="AP4" s="445"/>
      <c r="AQ4" s="446"/>
    </row>
    <row r="5" spans="1:43" ht="7.5" customHeight="1" x14ac:dyDescent="0.3">
      <c r="A5" s="112"/>
      <c r="B5" s="103"/>
      <c r="C5" s="103"/>
      <c r="D5" s="103"/>
      <c r="E5" s="110"/>
      <c r="F5" s="111"/>
      <c r="G5" s="111"/>
      <c r="H5" s="102"/>
      <c r="I5" s="102"/>
      <c r="J5" s="102"/>
      <c r="K5" s="102"/>
      <c r="L5" s="102"/>
      <c r="M5" s="102"/>
      <c r="N5" s="102"/>
      <c r="O5" s="102"/>
      <c r="P5" s="102"/>
      <c r="Q5" s="102"/>
      <c r="R5" s="432"/>
      <c r="S5" s="432"/>
      <c r="T5" s="432"/>
      <c r="U5" s="432"/>
      <c r="V5" s="432"/>
      <c r="W5" s="432"/>
      <c r="X5" s="432"/>
      <c r="Y5" s="432"/>
      <c r="Z5" s="432"/>
      <c r="AA5" s="432"/>
      <c r="AB5" s="432"/>
      <c r="AC5" s="433"/>
      <c r="AD5"/>
      <c r="AE5"/>
      <c r="AF5" s="243" t="s">
        <v>165</v>
      </c>
      <c r="AG5" s="241">
        <v>670</v>
      </c>
      <c r="AH5" s="244">
        <v>130</v>
      </c>
      <c r="AI5" s="244">
        <v>60</v>
      </c>
      <c r="AJ5" s="246">
        <v>220</v>
      </c>
      <c r="AK5" s="246">
        <v>35</v>
      </c>
      <c r="AL5" s="236"/>
      <c r="AM5" s="351"/>
      <c r="AN5" s="352"/>
      <c r="AO5" s="352"/>
      <c r="AP5" s="352"/>
      <c r="AQ5" s="353"/>
    </row>
    <row r="6" spans="1:43" ht="20" x14ac:dyDescent="0.55000000000000004">
      <c r="A6" s="109" t="s">
        <v>11</v>
      </c>
      <c r="B6" s="102"/>
      <c r="C6" s="447"/>
      <c r="D6" s="447"/>
      <c r="E6" s="447"/>
      <c r="F6" s="447"/>
      <c r="G6" s="447"/>
      <c r="H6" s="447"/>
      <c r="I6" s="102"/>
      <c r="J6" s="102"/>
      <c r="K6" s="102"/>
      <c r="L6" s="102"/>
      <c r="M6" s="102"/>
      <c r="N6" s="102"/>
      <c r="O6" s="102"/>
      <c r="P6" s="102"/>
      <c r="Q6" s="102"/>
      <c r="R6" s="432"/>
      <c r="S6" s="432"/>
      <c r="T6" s="432"/>
      <c r="U6" s="432"/>
      <c r="V6" s="432"/>
      <c r="W6" s="432"/>
      <c r="X6" s="432"/>
      <c r="Y6" s="432"/>
      <c r="Z6" s="432"/>
      <c r="AA6" s="432"/>
      <c r="AB6" s="432"/>
      <c r="AC6" s="433"/>
      <c r="AD6"/>
      <c r="AE6"/>
      <c r="AF6" s="247" t="s">
        <v>5</v>
      </c>
      <c r="AG6" s="248"/>
      <c r="AH6" s="249">
        <v>50</v>
      </c>
      <c r="AI6" s="250">
        <v>27</v>
      </c>
      <c r="AJ6" s="250">
        <v>78</v>
      </c>
      <c r="AK6" s="250">
        <v>25</v>
      </c>
      <c r="AL6" s="236"/>
      <c r="AM6" s="354" t="s">
        <v>46</v>
      </c>
      <c r="AN6" s="355" t="s">
        <v>210</v>
      </c>
      <c r="AO6" s="355" t="s">
        <v>195</v>
      </c>
      <c r="AP6" s="355" t="s">
        <v>196</v>
      </c>
      <c r="AQ6" s="356" t="s">
        <v>4</v>
      </c>
    </row>
    <row r="7" spans="1:43" x14ac:dyDescent="0.3">
      <c r="A7" s="109"/>
      <c r="B7" s="102"/>
      <c r="C7" s="102"/>
      <c r="D7" s="102"/>
      <c r="E7" s="110"/>
      <c r="F7" s="111"/>
      <c r="G7" s="111"/>
      <c r="H7" s="102"/>
      <c r="I7" s="102"/>
      <c r="J7" s="102"/>
      <c r="K7" s="102"/>
      <c r="L7" s="102"/>
      <c r="M7" s="102"/>
      <c r="N7" s="102"/>
      <c r="O7" s="102"/>
      <c r="P7" s="102"/>
      <c r="Q7" s="102"/>
      <c r="R7" s="432"/>
      <c r="S7" s="432"/>
      <c r="T7" s="432"/>
      <c r="U7" s="432"/>
      <c r="V7" s="432"/>
      <c r="W7" s="432"/>
      <c r="X7" s="432"/>
      <c r="Y7" s="432"/>
      <c r="Z7" s="432"/>
      <c r="AA7" s="432"/>
      <c r="AB7" s="432"/>
      <c r="AC7" s="433"/>
      <c r="AD7"/>
      <c r="AE7"/>
      <c r="AF7" s="251" t="s">
        <v>168</v>
      </c>
      <c r="AG7" s="252"/>
      <c r="AH7" s="249">
        <v>50</v>
      </c>
      <c r="AI7" s="250">
        <v>27</v>
      </c>
      <c r="AJ7" s="250">
        <v>78</v>
      </c>
      <c r="AK7" s="250">
        <v>25</v>
      </c>
      <c r="AL7" s="236"/>
      <c r="AM7" s="346" t="s">
        <v>42</v>
      </c>
      <c r="AN7" s="254">
        <f>(0.9+1.8)/2</f>
        <v>1.35</v>
      </c>
      <c r="AO7" s="254">
        <v>3</v>
      </c>
      <c r="AP7" s="254">
        <v>6.1</v>
      </c>
      <c r="AQ7" s="347">
        <v>0.93</v>
      </c>
    </row>
    <row r="8" spans="1:43" x14ac:dyDescent="0.3">
      <c r="A8" s="114" t="s">
        <v>191</v>
      </c>
      <c r="B8" s="102"/>
      <c r="C8" s="102"/>
      <c r="D8" s="102"/>
      <c r="E8" s="110"/>
      <c r="F8" s="111"/>
      <c r="G8" s="111"/>
      <c r="H8" s="102"/>
      <c r="I8" s="102"/>
      <c r="J8" s="102"/>
      <c r="K8" s="102"/>
      <c r="L8" s="102"/>
      <c r="M8" s="102"/>
      <c r="N8" s="102"/>
      <c r="O8" s="102"/>
      <c r="P8" s="102"/>
      <c r="Q8" s="102"/>
      <c r="R8" s="102"/>
      <c r="S8" s="102"/>
      <c r="T8" s="102"/>
      <c r="U8" s="102"/>
      <c r="V8" s="102"/>
      <c r="W8" s="102"/>
      <c r="X8" s="102"/>
      <c r="Y8" s="115"/>
      <c r="Z8" s="113"/>
      <c r="AA8" s="113"/>
      <c r="AB8" s="113"/>
      <c r="AC8" s="116"/>
      <c r="AD8"/>
      <c r="AE8"/>
      <c r="AF8" s="255" t="s">
        <v>184</v>
      </c>
      <c r="AG8" s="252"/>
      <c r="AH8" s="256">
        <v>60</v>
      </c>
      <c r="AI8" s="257">
        <v>34</v>
      </c>
      <c r="AJ8" s="257">
        <v>102</v>
      </c>
      <c r="AK8" s="257">
        <v>25</v>
      </c>
      <c r="AL8" s="236"/>
      <c r="AM8" s="346" t="s">
        <v>47</v>
      </c>
      <c r="AN8" s="254">
        <f>(1.2+2.5)/2</f>
        <v>1.85</v>
      </c>
      <c r="AO8" s="254">
        <v>2.2000000000000002</v>
      </c>
      <c r="AP8" s="254">
        <v>10</v>
      </c>
      <c r="AQ8" s="347">
        <v>0.82</v>
      </c>
    </row>
    <row r="9" spans="1:43" x14ac:dyDescent="0.3">
      <c r="A9" s="114"/>
      <c r="B9" s="102"/>
      <c r="C9" s="102"/>
      <c r="D9" s="102"/>
      <c r="E9" s="110"/>
      <c r="F9" s="111"/>
      <c r="G9" s="111"/>
      <c r="H9" s="102"/>
      <c r="I9" s="102"/>
      <c r="J9" s="102"/>
      <c r="K9" s="102"/>
      <c r="L9" s="102"/>
      <c r="M9" s="102"/>
      <c r="N9" s="102"/>
      <c r="O9" s="102"/>
      <c r="P9" s="102"/>
      <c r="Q9" s="102"/>
      <c r="R9" s="102"/>
      <c r="S9" s="102"/>
      <c r="T9" s="102"/>
      <c r="U9" s="102"/>
      <c r="V9" s="102"/>
      <c r="W9" s="102"/>
      <c r="X9" s="102"/>
      <c r="Y9" s="102"/>
      <c r="Z9" s="102"/>
      <c r="AA9" s="102"/>
      <c r="AB9" s="102"/>
      <c r="AC9" s="117"/>
      <c r="AD9"/>
      <c r="AE9"/>
      <c r="AF9" s="251" t="s">
        <v>171</v>
      </c>
      <c r="AG9" s="252"/>
      <c r="AH9" s="249">
        <v>60</v>
      </c>
      <c r="AI9" s="250">
        <v>20</v>
      </c>
      <c r="AJ9" s="250">
        <v>75</v>
      </c>
      <c r="AK9" s="250">
        <v>20</v>
      </c>
      <c r="AL9" s="236"/>
      <c r="AM9" s="346" t="s">
        <v>43</v>
      </c>
      <c r="AN9" s="254">
        <f>(0.3+0.8)/2</f>
        <v>0.55000000000000004</v>
      </c>
      <c r="AO9" s="254">
        <v>2.5</v>
      </c>
      <c r="AP9" s="254">
        <v>9.8000000000000007</v>
      </c>
      <c r="AQ9" s="347">
        <v>0.6</v>
      </c>
    </row>
    <row r="10" spans="1:43" x14ac:dyDescent="0.3">
      <c r="A10" s="118" t="s">
        <v>230</v>
      </c>
      <c r="B10" s="119"/>
      <c r="C10" s="119"/>
      <c r="D10" s="119"/>
      <c r="E10" s="120"/>
      <c r="F10" s="121"/>
      <c r="G10" s="121"/>
      <c r="H10" s="119"/>
      <c r="I10" s="119"/>
      <c r="J10" s="119"/>
      <c r="K10" s="119"/>
      <c r="L10" s="119"/>
      <c r="M10" s="119"/>
      <c r="N10" s="119"/>
      <c r="O10" s="119"/>
      <c r="P10" s="119"/>
      <c r="Q10" s="119"/>
      <c r="R10" s="122" t="s">
        <v>229</v>
      </c>
      <c r="S10" s="119"/>
      <c r="T10" s="119"/>
      <c r="U10" s="119"/>
      <c r="V10" s="119"/>
      <c r="W10" s="119"/>
      <c r="X10" s="119"/>
      <c r="Y10" s="119"/>
      <c r="Z10" s="119"/>
      <c r="AA10" s="119"/>
      <c r="AB10" s="119"/>
      <c r="AC10" s="123"/>
      <c r="AD10"/>
      <c r="AE10"/>
      <c r="AF10" s="255" t="s">
        <v>185</v>
      </c>
      <c r="AG10" s="252"/>
      <c r="AH10" s="256">
        <v>80</v>
      </c>
      <c r="AI10" s="257">
        <v>30</v>
      </c>
      <c r="AJ10" s="257">
        <v>110</v>
      </c>
      <c r="AK10" s="257">
        <v>40</v>
      </c>
      <c r="AL10" s="236"/>
      <c r="AM10" s="346" t="s">
        <v>44</v>
      </c>
      <c r="AN10" s="254">
        <f>(0.7+1.8)/2</f>
        <v>1.25</v>
      </c>
      <c r="AO10" s="254">
        <v>5</v>
      </c>
      <c r="AP10" s="254">
        <v>19</v>
      </c>
      <c r="AQ10" s="347">
        <v>1.3</v>
      </c>
    </row>
    <row r="11" spans="1:43" ht="13.5" thickBot="1" x14ac:dyDescent="0.35">
      <c r="A11" s="124"/>
      <c r="B11" s="125"/>
      <c r="C11" s="125"/>
      <c r="D11" s="125"/>
      <c r="E11" s="126"/>
      <c r="F11" s="127"/>
      <c r="G11" s="127"/>
      <c r="H11" s="125"/>
      <c r="I11" s="125"/>
      <c r="J11" s="125"/>
      <c r="K11" s="125"/>
      <c r="L11" s="125"/>
      <c r="M11" s="125"/>
      <c r="N11" s="125"/>
      <c r="O11" s="125"/>
      <c r="P11" s="125"/>
      <c r="Q11" s="125"/>
      <c r="R11" s="125"/>
      <c r="S11" s="125"/>
      <c r="T11" s="125"/>
      <c r="U11" s="125"/>
      <c r="V11" s="125"/>
      <c r="W11" s="125"/>
      <c r="X11" s="125"/>
      <c r="Y11" s="128"/>
      <c r="Z11" s="129"/>
      <c r="AA11" s="129"/>
      <c r="AB11" s="129"/>
      <c r="AC11" s="130"/>
      <c r="AD11"/>
      <c r="AE11"/>
      <c r="AF11" s="251" t="s">
        <v>12</v>
      </c>
      <c r="AG11" s="252"/>
      <c r="AH11" s="249">
        <v>60</v>
      </c>
      <c r="AI11" s="250">
        <v>20</v>
      </c>
      <c r="AJ11" s="250">
        <v>50</v>
      </c>
      <c r="AK11" s="250">
        <v>20</v>
      </c>
      <c r="AL11" s="236"/>
      <c r="AM11" s="346" t="s">
        <v>211</v>
      </c>
      <c r="AN11" s="254">
        <f>(3.3+4.9)/2</f>
        <v>4.0999999999999996</v>
      </c>
      <c r="AO11" s="254">
        <v>3.7</v>
      </c>
      <c r="AP11" s="254">
        <v>17</v>
      </c>
      <c r="AQ11" s="347">
        <v>1.3</v>
      </c>
    </row>
    <row r="12" spans="1:43" x14ac:dyDescent="0.3">
      <c r="A12" s="131" t="s">
        <v>13</v>
      </c>
      <c r="B12" s="132"/>
      <c r="C12" s="132"/>
      <c r="D12" s="133" t="s">
        <v>14</v>
      </c>
      <c r="E12" s="134"/>
      <c r="F12" s="135" t="s">
        <v>15</v>
      </c>
      <c r="G12" s="136"/>
      <c r="H12" s="137"/>
      <c r="I12" s="138"/>
      <c r="J12" s="139"/>
      <c r="K12" s="140" t="s">
        <v>16</v>
      </c>
      <c r="L12" s="141"/>
      <c r="M12" s="142"/>
      <c r="N12" s="143" t="s">
        <v>17</v>
      </c>
      <c r="O12" s="137"/>
      <c r="P12" s="144"/>
      <c r="Q12" s="144"/>
      <c r="R12" s="363" t="s">
        <v>18</v>
      </c>
      <c r="S12" s="144"/>
      <c r="T12" s="145"/>
      <c r="U12" s="144"/>
      <c r="V12" s="144"/>
      <c r="W12" s="144"/>
      <c r="X12" s="146"/>
      <c r="Y12" s="147" t="s">
        <v>19</v>
      </c>
      <c r="Z12" s="137"/>
      <c r="AA12" s="138"/>
      <c r="AB12" s="133"/>
      <c r="AC12" s="148"/>
      <c r="AD12" s="149"/>
      <c r="AE12"/>
      <c r="AF12" s="255" t="s">
        <v>186</v>
      </c>
      <c r="AG12" s="252"/>
      <c r="AH12" s="256">
        <v>100</v>
      </c>
      <c r="AI12" s="257">
        <v>40</v>
      </c>
      <c r="AJ12" s="257">
        <v>85</v>
      </c>
      <c r="AK12" s="257">
        <v>40</v>
      </c>
      <c r="AL12" s="236"/>
      <c r="AM12" s="346" t="s">
        <v>48</v>
      </c>
      <c r="AN12" s="254">
        <v>0.3</v>
      </c>
      <c r="AO12" s="254">
        <v>3</v>
      </c>
      <c r="AP12" s="254">
        <v>5</v>
      </c>
      <c r="AQ12" s="347">
        <v>3</v>
      </c>
    </row>
    <row r="13" spans="1:43" x14ac:dyDescent="0.3">
      <c r="A13" s="150">
        <v>1</v>
      </c>
      <c r="B13" s="151">
        <v>2</v>
      </c>
      <c r="C13" s="152">
        <v>3</v>
      </c>
      <c r="D13" s="153">
        <v>4</v>
      </c>
      <c r="E13" s="154">
        <v>5</v>
      </c>
      <c r="F13" s="425">
        <v>6</v>
      </c>
      <c r="G13" s="426"/>
      <c r="H13" s="426"/>
      <c r="I13" s="426"/>
      <c r="J13" s="427"/>
      <c r="K13" s="425">
        <v>7</v>
      </c>
      <c r="L13" s="426"/>
      <c r="M13" s="427"/>
      <c r="N13" s="425">
        <v>8</v>
      </c>
      <c r="O13" s="426"/>
      <c r="P13" s="426"/>
      <c r="Q13" s="426"/>
      <c r="R13" s="448">
        <v>9</v>
      </c>
      <c r="S13" s="426"/>
      <c r="T13" s="427"/>
      <c r="U13" s="425">
        <v>10</v>
      </c>
      <c r="V13" s="426"/>
      <c r="W13" s="426"/>
      <c r="X13" s="427"/>
      <c r="Y13" s="155">
        <v>11</v>
      </c>
      <c r="Z13" s="428">
        <v>12</v>
      </c>
      <c r="AA13" s="426"/>
      <c r="AB13" s="426"/>
      <c r="AC13" s="429"/>
      <c r="AD13" s="149"/>
      <c r="AE13"/>
      <c r="AF13" s="258" t="s">
        <v>10</v>
      </c>
      <c r="AG13" s="252"/>
      <c r="AH13" s="259">
        <v>60</v>
      </c>
      <c r="AI13" s="260">
        <v>15</v>
      </c>
      <c r="AJ13" s="260">
        <v>50</v>
      </c>
      <c r="AK13" s="260">
        <v>15</v>
      </c>
      <c r="AL13" s="236"/>
      <c r="AM13" s="346" t="s">
        <v>49</v>
      </c>
      <c r="AN13" s="254">
        <v>2</v>
      </c>
      <c r="AO13" s="254">
        <v>2</v>
      </c>
      <c r="AP13" s="254">
        <v>4</v>
      </c>
      <c r="AQ13" s="347">
        <v>1</v>
      </c>
    </row>
    <row r="14" spans="1:43" ht="24" customHeight="1" x14ac:dyDescent="0.3">
      <c r="A14" s="156" t="s">
        <v>20</v>
      </c>
      <c r="B14" s="157" t="s">
        <v>21</v>
      </c>
      <c r="C14" s="157" t="s">
        <v>22</v>
      </c>
      <c r="D14" s="158" t="s">
        <v>213</v>
      </c>
      <c r="E14" s="159" t="s">
        <v>23</v>
      </c>
      <c r="F14" s="160" t="s">
        <v>24</v>
      </c>
      <c r="G14" s="161"/>
      <c r="H14" s="231"/>
      <c r="I14" s="162"/>
      <c r="J14" s="163"/>
      <c r="K14" s="164" t="s">
        <v>240</v>
      </c>
      <c r="L14" s="162"/>
      <c r="M14" s="163"/>
      <c r="N14" s="165" t="s">
        <v>243</v>
      </c>
      <c r="O14" s="164"/>
      <c r="P14" s="164"/>
      <c r="Q14" s="164"/>
      <c r="R14" s="457" t="s">
        <v>231</v>
      </c>
      <c r="S14" s="458"/>
      <c r="T14" s="459"/>
      <c r="U14" s="166" t="s">
        <v>242</v>
      </c>
      <c r="V14" s="166"/>
      <c r="W14" s="166"/>
      <c r="X14" s="167"/>
      <c r="Y14" s="374" t="s">
        <v>235</v>
      </c>
      <c r="Z14" s="165" t="s">
        <v>243</v>
      </c>
      <c r="AA14" s="164"/>
      <c r="AB14" s="164"/>
      <c r="AC14" s="168"/>
      <c r="AD14"/>
      <c r="AE14"/>
      <c r="AF14" s="255" t="s">
        <v>187</v>
      </c>
      <c r="AG14" s="252"/>
      <c r="AH14" s="256">
        <v>80</v>
      </c>
      <c r="AI14" s="257">
        <v>20</v>
      </c>
      <c r="AJ14" s="257">
        <v>65</v>
      </c>
      <c r="AK14" s="257">
        <v>20</v>
      </c>
      <c r="AL14" s="236"/>
      <c r="AM14" s="348" t="s">
        <v>45</v>
      </c>
      <c r="AN14" s="349">
        <v>0.3</v>
      </c>
      <c r="AO14" s="349">
        <v>3</v>
      </c>
      <c r="AP14" s="349">
        <v>5</v>
      </c>
      <c r="AQ14" s="350">
        <v>3</v>
      </c>
    </row>
    <row r="15" spans="1:43" ht="15" x14ac:dyDescent="0.4">
      <c r="A15" s="169"/>
      <c r="B15" s="170"/>
      <c r="C15" s="171" t="s">
        <v>27</v>
      </c>
      <c r="D15" s="172"/>
      <c r="E15" s="173" t="s">
        <v>27</v>
      </c>
      <c r="F15" s="174" t="s">
        <v>28</v>
      </c>
      <c r="G15" s="229" t="s">
        <v>214</v>
      </c>
      <c r="H15" s="175" t="s">
        <v>192</v>
      </c>
      <c r="I15" s="176" t="s">
        <v>193</v>
      </c>
      <c r="J15" s="177" t="s">
        <v>4</v>
      </c>
      <c r="K15" s="175" t="s">
        <v>192</v>
      </c>
      <c r="L15" s="176" t="s">
        <v>193</v>
      </c>
      <c r="M15" s="177" t="s">
        <v>4</v>
      </c>
      <c r="N15" s="176" t="s">
        <v>28</v>
      </c>
      <c r="O15" s="175" t="s">
        <v>192</v>
      </c>
      <c r="P15" s="176" t="s">
        <v>193</v>
      </c>
      <c r="Q15" s="180" t="s">
        <v>4</v>
      </c>
      <c r="R15" s="460" t="s">
        <v>232</v>
      </c>
      <c r="S15" s="461"/>
      <c r="T15" s="462"/>
      <c r="U15" s="375" t="s">
        <v>238</v>
      </c>
      <c r="V15" s="175" t="s">
        <v>192</v>
      </c>
      <c r="W15" s="176" t="s">
        <v>193</v>
      </c>
      <c r="X15" s="176" t="s">
        <v>4</v>
      </c>
      <c r="Y15" s="181"/>
      <c r="Z15" s="375" t="s">
        <v>238</v>
      </c>
      <c r="AA15" s="175" t="s">
        <v>192</v>
      </c>
      <c r="AB15" s="176" t="s">
        <v>193</v>
      </c>
      <c r="AC15" s="182" t="s">
        <v>4</v>
      </c>
      <c r="AD15"/>
      <c r="AE15"/>
      <c r="AF15" s="251" t="s">
        <v>8</v>
      </c>
      <c r="AG15" s="252"/>
      <c r="AH15" s="256">
        <v>60</v>
      </c>
      <c r="AI15" s="257">
        <v>25</v>
      </c>
      <c r="AJ15" s="257">
        <v>75</v>
      </c>
      <c r="AK15" s="257">
        <v>20</v>
      </c>
      <c r="AL15" s="236"/>
      <c r="AM15" s="236"/>
      <c r="AN15" s="236"/>
      <c r="AO15" s="236"/>
      <c r="AP15" s="236"/>
      <c r="AQ15" s="236"/>
    </row>
    <row r="16" spans="1:43" ht="14.5" customHeight="1" x14ac:dyDescent="0.3">
      <c r="A16" s="91">
        <v>1</v>
      </c>
      <c r="B16" s="78"/>
      <c r="C16" s="79">
        <v>1</v>
      </c>
      <c r="D16" s="80" t="s">
        <v>171</v>
      </c>
      <c r="E16" s="81">
        <v>1</v>
      </c>
      <c r="F16" s="183">
        <f t="shared" ref="F16:F35" si="0">IF(D16="",0,INDEX($AF$4:$AK$183,MATCH($D16,$AF$4:$AF$185,0),3))</f>
        <v>60</v>
      </c>
      <c r="G16" s="86"/>
      <c r="H16" s="183">
        <f t="shared" ref="H16:H35" si="1">IF($D16="",0,INDEX($AF$4:$AK$183,MATCH($D16,$AF$4:$AF$185,0),4))</f>
        <v>20</v>
      </c>
      <c r="I16" s="183">
        <f t="shared" ref="I16:I35" si="2">IF($D16="",0,INDEX($AF$4:$AK$183,MATCH($D16,$AF$4:$AF$185,0),5))</f>
        <v>75</v>
      </c>
      <c r="J16" s="183">
        <f t="shared" ref="J16:J35" si="3">IF($D16="",0,INDEX($AF$4:$AK$183,MATCH($D16,$AF$4:$AF$185,0),6))</f>
        <v>20</v>
      </c>
      <c r="K16" s="83">
        <v>1</v>
      </c>
      <c r="L16" s="84">
        <v>1</v>
      </c>
      <c r="M16" s="85">
        <v>1</v>
      </c>
      <c r="N16" s="98">
        <f>F16*E16+G16</f>
        <v>60</v>
      </c>
      <c r="O16" s="98">
        <f>(H16*K16)*$E16</f>
        <v>20</v>
      </c>
      <c r="P16" s="98">
        <f t="shared" ref="P16:Q16" si="4">(I16*L16)*$E16</f>
        <v>75</v>
      </c>
      <c r="Q16" s="98">
        <f t="shared" si="4"/>
        <v>20</v>
      </c>
      <c r="R16" s="439" t="s">
        <v>42</v>
      </c>
      <c r="S16" s="440"/>
      <c r="T16" s="441"/>
      <c r="U16" s="184">
        <v>1.35</v>
      </c>
      <c r="V16" s="184">
        <v>3</v>
      </c>
      <c r="W16" s="184">
        <v>6.1</v>
      </c>
      <c r="X16" s="184">
        <v>0.93</v>
      </c>
      <c r="Y16" s="83"/>
      <c r="Z16" s="98">
        <f t="shared" ref="Z16:Z17" si="5">ROUND((U16*$Y16*700)/1000,0)</f>
        <v>0</v>
      </c>
      <c r="AA16" s="98">
        <f t="shared" ref="AA16:AA17" si="6">ROUND((V16*$Y16*700)/1000,0)</f>
        <v>0</v>
      </c>
      <c r="AB16" s="98">
        <f t="shared" ref="AB16:AB17" si="7">ROUND((W16*$Y16*700)/1000,0)</f>
        <v>0</v>
      </c>
      <c r="AC16" s="100">
        <f t="shared" ref="AC16:AC17" si="8">ROUND((X16*$Y16*700)/1000,0)</f>
        <v>0</v>
      </c>
      <c r="AD16"/>
      <c r="AE16"/>
      <c r="AF16" s="251" t="s">
        <v>188</v>
      </c>
      <c r="AG16" s="252"/>
      <c r="AH16" s="256">
        <v>75</v>
      </c>
      <c r="AI16" s="257">
        <v>30</v>
      </c>
      <c r="AJ16" s="257">
        <v>90</v>
      </c>
      <c r="AK16" s="257">
        <v>30</v>
      </c>
      <c r="AL16" s="236"/>
      <c r="AM16" s="236"/>
      <c r="AN16" s="236"/>
      <c r="AO16" s="236"/>
      <c r="AP16" s="236"/>
      <c r="AQ16" s="236"/>
    </row>
    <row r="17" spans="1:46" ht="14.5" customHeight="1" x14ac:dyDescent="0.3">
      <c r="A17" s="91"/>
      <c r="B17" s="78"/>
      <c r="C17" s="79"/>
      <c r="D17" s="80"/>
      <c r="E17" s="81"/>
      <c r="F17" s="183">
        <f t="shared" si="0"/>
        <v>0</v>
      </c>
      <c r="G17" s="86"/>
      <c r="H17" s="183">
        <f t="shared" si="1"/>
        <v>0</v>
      </c>
      <c r="I17" s="183">
        <f t="shared" si="2"/>
        <v>0</v>
      </c>
      <c r="J17" s="183">
        <f t="shared" si="3"/>
        <v>0</v>
      </c>
      <c r="K17" s="83"/>
      <c r="L17" s="84"/>
      <c r="M17" s="85"/>
      <c r="N17" s="98">
        <f t="shared" ref="N17:N35" si="9">F17*E17+G17</f>
        <v>0</v>
      </c>
      <c r="O17" s="98">
        <f t="shared" ref="O17:O35" si="10">(H17*K17)*$E17</f>
        <v>0</v>
      </c>
      <c r="P17" s="98">
        <f t="shared" ref="P17:P35" si="11">(I17*L17)*$E17</f>
        <v>0</v>
      </c>
      <c r="Q17" s="98">
        <f t="shared" ref="Q17:Q35" si="12">(J17*M17)*$E17</f>
        <v>0</v>
      </c>
      <c r="R17" s="439" t="s">
        <v>47</v>
      </c>
      <c r="S17" s="440"/>
      <c r="T17" s="441"/>
      <c r="U17" s="184">
        <v>1.85</v>
      </c>
      <c r="V17" s="184">
        <v>2.2000000000000002</v>
      </c>
      <c r="W17" s="184">
        <v>10</v>
      </c>
      <c r="X17" s="184">
        <v>0.82</v>
      </c>
      <c r="Y17" s="83"/>
      <c r="Z17" s="98">
        <f t="shared" si="5"/>
        <v>0</v>
      </c>
      <c r="AA17" s="98">
        <f t="shared" si="6"/>
        <v>0</v>
      </c>
      <c r="AB17" s="98">
        <f t="shared" si="7"/>
        <v>0</v>
      </c>
      <c r="AC17" s="100">
        <f t="shared" si="8"/>
        <v>0</v>
      </c>
      <c r="AD17"/>
      <c r="AE17"/>
      <c r="AF17" s="251" t="s">
        <v>40</v>
      </c>
      <c r="AG17" s="252"/>
      <c r="AH17" s="249">
        <v>60</v>
      </c>
      <c r="AI17" s="250">
        <v>15</v>
      </c>
      <c r="AJ17" s="250">
        <v>55</v>
      </c>
      <c r="AK17" s="250">
        <v>20</v>
      </c>
      <c r="AL17" s="236"/>
      <c r="AM17" s="236"/>
      <c r="AN17" s="236"/>
      <c r="AO17" s="236"/>
      <c r="AP17" s="253"/>
      <c r="AQ17" s="254"/>
      <c r="AR17" s="75"/>
      <c r="AS17" s="75"/>
      <c r="AT17" s="76"/>
    </row>
    <row r="18" spans="1:46" ht="14.5" customHeight="1" x14ac:dyDescent="0.3">
      <c r="A18" s="91"/>
      <c r="B18" s="78"/>
      <c r="C18" s="79"/>
      <c r="D18" s="80"/>
      <c r="E18" s="81"/>
      <c r="F18" s="183">
        <f t="shared" si="0"/>
        <v>0</v>
      </c>
      <c r="G18" s="86"/>
      <c r="H18" s="183">
        <f t="shared" si="1"/>
        <v>0</v>
      </c>
      <c r="I18" s="183">
        <f t="shared" si="2"/>
        <v>0</v>
      </c>
      <c r="J18" s="183">
        <f t="shared" si="3"/>
        <v>0</v>
      </c>
      <c r="K18" s="83"/>
      <c r="L18" s="84"/>
      <c r="M18" s="85"/>
      <c r="N18" s="98">
        <f t="shared" si="9"/>
        <v>0</v>
      </c>
      <c r="O18" s="98">
        <f t="shared" si="10"/>
        <v>0</v>
      </c>
      <c r="P18" s="98">
        <f t="shared" si="11"/>
        <v>0</v>
      </c>
      <c r="Q18" s="98">
        <f t="shared" si="12"/>
        <v>0</v>
      </c>
      <c r="R18" s="439" t="s">
        <v>43</v>
      </c>
      <c r="S18" s="440"/>
      <c r="T18" s="441"/>
      <c r="U18" s="184">
        <v>0.55000000000000004</v>
      </c>
      <c r="V18" s="184">
        <v>2.5</v>
      </c>
      <c r="W18" s="184">
        <v>9.8000000000000007</v>
      </c>
      <c r="X18" s="184">
        <v>0.6</v>
      </c>
      <c r="Y18" s="83"/>
      <c r="Z18" s="98">
        <f t="shared" ref="Z18" si="13">ROUND((U18*$Y18*700)/1000,0)</f>
        <v>0</v>
      </c>
      <c r="AA18" s="98">
        <f t="shared" ref="AA18" si="14">ROUND((V18*$Y18*700)/1000,0)</f>
        <v>0</v>
      </c>
      <c r="AB18" s="98">
        <f t="shared" ref="AB18" si="15">ROUND((W18*$Y18*700)/1000,0)</f>
        <v>0</v>
      </c>
      <c r="AC18" s="100">
        <f t="shared" ref="AC18" si="16">ROUND((X18*$Y18*700)/1000,0)</f>
        <v>0</v>
      </c>
      <c r="AD18"/>
      <c r="AE18"/>
      <c r="AF18" s="255" t="s">
        <v>189</v>
      </c>
      <c r="AG18" s="252"/>
      <c r="AH18" s="256">
        <v>75</v>
      </c>
      <c r="AI18" s="257">
        <v>20</v>
      </c>
      <c r="AJ18" s="257">
        <v>70</v>
      </c>
      <c r="AK18" s="257">
        <v>30</v>
      </c>
      <c r="AL18" s="236"/>
      <c r="AM18" s="344" t="s">
        <v>217</v>
      </c>
      <c r="AN18" s="236"/>
      <c r="AO18" s="236"/>
      <c r="AP18" s="236"/>
      <c r="AQ18" s="236"/>
    </row>
    <row r="19" spans="1:46" ht="14.5" customHeight="1" x14ac:dyDescent="0.3">
      <c r="A19" s="91"/>
      <c r="B19" s="78"/>
      <c r="C19" s="79"/>
      <c r="D19" s="80"/>
      <c r="E19" s="81"/>
      <c r="F19" s="183">
        <f t="shared" si="0"/>
        <v>0</v>
      </c>
      <c r="G19" s="86"/>
      <c r="H19" s="183">
        <f t="shared" si="1"/>
        <v>0</v>
      </c>
      <c r="I19" s="183">
        <f t="shared" si="2"/>
        <v>0</v>
      </c>
      <c r="J19" s="183">
        <f t="shared" si="3"/>
        <v>0</v>
      </c>
      <c r="K19" s="83"/>
      <c r="L19" s="84"/>
      <c r="M19" s="85"/>
      <c r="N19" s="98">
        <f t="shared" si="9"/>
        <v>0</v>
      </c>
      <c r="O19" s="98">
        <f t="shared" si="10"/>
        <v>0</v>
      </c>
      <c r="P19" s="98">
        <f t="shared" si="11"/>
        <v>0</v>
      </c>
      <c r="Q19" s="98">
        <f t="shared" si="12"/>
        <v>0</v>
      </c>
      <c r="R19" s="439" t="s">
        <v>44</v>
      </c>
      <c r="S19" s="440"/>
      <c r="T19" s="441"/>
      <c r="U19" s="184">
        <v>1.25</v>
      </c>
      <c r="V19" s="184">
        <v>5</v>
      </c>
      <c r="W19" s="184">
        <v>19</v>
      </c>
      <c r="X19" s="184">
        <v>1.3</v>
      </c>
      <c r="Y19" s="83"/>
      <c r="Z19" s="98">
        <f t="shared" ref="Z19:Z20" si="17">ROUND((U19*$Y19*700)/1000,0)</f>
        <v>0</v>
      </c>
      <c r="AA19" s="98">
        <f t="shared" ref="AA19:AA20" si="18">ROUND((V19*$Y19*700)/1000,0)</f>
        <v>0</v>
      </c>
      <c r="AB19" s="98">
        <f t="shared" ref="AB19:AB20" si="19">ROUND((W19*$Y19*700)/1000,0)</f>
        <v>0</v>
      </c>
      <c r="AC19" s="100">
        <f t="shared" ref="AC19:AC20" si="20">ROUND((X19*$Y19*700)/1000,0)</f>
        <v>0</v>
      </c>
      <c r="AD19"/>
      <c r="AE19"/>
      <c r="AF19" s="258" t="s">
        <v>41</v>
      </c>
      <c r="AG19" s="252"/>
      <c r="AH19" s="259">
        <v>50</v>
      </c>
      <c r="AI19" s="260">
        <v>15</v>
      </c>
      <c r="AJ19" s="260">
        <v>75</v>
      </c>
      <c r="AK19" s="260">
        <v>15</v>
      </c>
      <c r="AL19" s="236"/>
      <c r="AM19" s="253" t="s">
        <v>208</v>
      </c>
      <c r="AN19" s="236"/>
      <c r="AO19" s="236"/>
      <c r="AP19" s="236"/>
      <c r="AQ19" s="236"/>
    </row>
    <row r="20" spans="1:46" ht="14.5" customHeight="1" x14ac:dyDescent="0.3">
      <c r="A20" s="91"/>
      <c r="B20" s="78"/>
      <c r="C20" s="79"/>
      <c r="D20" s="80"/>
      <c r="E20" s="81"/>
      <c r="F20" s="183">
        <f t="shared" si="0"/>
        <v>0</v>
      </c>
      <c r="G20" s="86"/>
      <c r="H20" s="183">
        <f t="shared" si="1"/>
        <v>0</v>
      </c>
      <c r="I20" s="183">
        <f t="shared" si="2"/>
        <v>0</v>
      </c>
      <c r="J20" s="183">
        <f t="shared" si="3"/>
        <v>0</v>
      </c>
      <c r="K20" s="83"/>
      <c r="L20" s="84"/>
      <c r="M20" s="85"/>
      <c r="N20" s="98">
        <f t="shared" si="9"/>
        <v>0</v>
      </c>
      <c r="O20" s="98">
        <f t="shared" si="10"/>
        <v>0</v>
      </c>
      <c r="P20" s="98">
        <f t="shared" si="11"/>
        <v>0</v>
      </c>
      <c r="Q20" s="98">
        <f t="shared" si="12"/>
        <v>0</v>
      </c>
      <c r="R20" s="439" t="s">
        <v>211</v>
      </c>
      <c r="S20" s="440"/>
      <c r="T20" s="441"/>
      <c r="U20" s="184">
        <v>4.0999999999999996</v>
      </c>
      <c r="V20" s="184">
        <v>3.7</v>
      </c>
      <c r="W20" s="184">
        <v>17</v>
      </c>
      <c r="X20" s="184">
        <v>1.3</v>
      </c>
      <c r="Y20" s="83"/>
      <c r="Z20" s="98">
        <f t="shared" si="17"/>
        <v>0</v>
      </c>
      <c r="AA20" s="98">
        <f t="shared" si="18"/>
        <v>0</v>
      </c>
      <c r="AB20" s="98">
        <f t="shared" si="19"/>
        <v>0</v>
      </c>
      <c r="AC20" s="100">
        <f t="shared" si="20"/>
        <v>0</v>
      </c>
      <c r="AD20"/>
      <c r="AE20"/>
      <c r="AF20" s="255" t="s">
        <v>190</v>
      </c>
      <c r="AG20" s="252"/>
      <c r="AH20" s="256">
        <v>65</v>
      </c>
      <c r="AI20" s="257">
        <v>20</v>
      </c>
      <c r="AJ20" s="257">
        <v>90</v>
      </c>
      <c r="AK20" s="257">
        <v>20</v>
      </c>
      <c r="AL20" s="236"/>
      <c r="AM20" s="253" t="s">
        <v>222</v>
      </c>
      <c r="AN20" s="236"/>
      <c r="AO20" s="236"/>
      <c r="AP20" s="236"/>
      <c r="AQ20" s="236"/>
    </row>
    <row r="21" spans="1:46" ht="14.5" customHeight="1" x14ac:dyDescent="0.3">
      <c r="A21" s="91"/>
      <c r="B21" s="78"/>
      <c r="C21" s="79"/>
      <c r="D21" s="80"/>
      <c r="E21" s="81"/>
      <c r="F21" s="183">
        <f t="shared" si="0"/>
        <v>0</v>
      </c>
      <c r="G21" s="86"/>
      <c r="H21" s="183">
        <f t="shared" si="1"/>
        <v>0</v>
      </c>
      <c r="I21" s="183">
        <f t="shared" si="2"/>
        <v>0</v>
      </c>
      <c r="J21" s="183">
        <f t="shared" si="3"/>
        <v>0</v>
      </c>
      <c r="K21" s="83"/>
      <c r="L21" s="84"/>
      <c r="M21" s="85"/>
      <c r="N21" s="98">
        <f t="shared" si="9"/>
        <v>0</v>
      </c>
      <c r="O21" s="98">
        <f t="shared" si="10"/>
        <v>0</v>
      </c>
      <c r="P21" s="98">
        <f t="shared" si="11"/>
        <v>0</v>
      </c>
      <c r="Q21" s="98">
        <f t="shared" si="12"/>
        <v>0</v>
      </c>
      <c r="R21" s="439" t="s">
        <v>48</v>
      </c>
      <c r="S21" s="440"/>
      <c r="T21" s="441"/>
      <c r="U21" s="184">
        <v>0.3</v>
      </c>
      <c r="V21" s="184">
        <v>3</v>
      </c>
      <c r="W21" s="184">
        <v>5</v>
      </c>
      <c r="X21" s="184">
        <v>3</v>
      </c>
      <c r="Y21" s="83"/>
      <c r="Z21" s="98">
        <f t="shared" ref="Z21" si="21">ROUND((U21*$Y21*700)/1000,0)</f>
        <v>0</v>
      </c>
      <c r="AA21" s="98">
        <f t="shared" ref="AA21" si="22">ROUND((V21*$Y21*700)/1000,0)</f>
        <v>0</v>
      </c>
      <c r="AB21" s="98">
        <f t="shared" ref="AB21" si="23">ROUND((W21*$Y21*700)/1000,0)</f>
        <v>0</v>
      </c>
      <c r="AC21" s="100">
        <f t="shared" ref="AC21" si="24">ROUND((X21*$Y21*700)/1000,0)</f>
        <v>0</v>
      </c>
      <c r="AD21"/>
      <c r="AE21"/>
      <c r="AF21" s="251" t="s">
        <v>292</v>
      </c>
      <c r="AG21" s="252"/>
      <c r="AH21" s="249">
        <v>60</v>
      </c>
      <c r="AI21" s="250">
        <v>20</v>
      </c>
      <c r="AJ21" s="250">
        <v>75</v>
      </c>
      <c r="AK21" s="250">
        <v>20</v>
      </c>
      <c r="AL21" s="236"/>
      <c r="AM21" s="357" t="s">
        <v>220</v>
      </c>
      <c r="AN21" s="236"/>
      <c r="AO21" s="236"/>
      <c r="AP21" s="236"/>
      <c r="AQ21" s="236"/>
    </row>
    <row r="22" spans="1:46" ht="14.5" customHeight="1" x14ac:dyDescent="0.3">
      <c r="A22" s="91"/>
      <c r="B22" s="78"/>
      <c r="C22" s="82"/>
      <c r="D22" s="80"/>
      <c r="E22" s="81"/>
      <c r="F22" s="183">
        <f t="shared" si="0"/>
        <v>0</v>
      </c>
      <c r="G22" s="86"/>
      <c r="H22" s="183">
        <f t="shared" si="1"/>
        <v>0</v>
      </c>
      <c r="I22" s="183">
        <f t="shared" si="2"/>
        <v>0</v>
      </c>
      <c r="J22" s="183">
        <f t="shared" si="3"/>
        <v>0</v>
      </c>
      <c r="K22" s="83"/>
      <c r="L22" s="84"/>
      <c r="M22" s="85"/>
      <c r="N22" s="98">
        <f t="shared" si="9"/>
        <v>0</v>
      </c>
      <c r="O22" s="98">
        <f t="shared" si="10"/>
        <v>0</v>
      </c>
      <c r="P22" s="98">
        <f t="shared" si="11"/>
        <v>0</v>
      </c>
      <c r="Q22" s="98">
        <f t="shared" si="12"/>
        <v>0</v>
      </c>
      <c r="R22" s="439" t="s">
        <v>49</v>
      </c>
      <c r="S22" s="440"/>
      <c r="T22" s="441"/>
      <c r="U22" s="184">
        <v>2</v>
      </c>
      <c r="V22" s="184">
        <v>2</v>
      </c>
      <c r="W22" s="184">
        <v>4</v>
      </c>
      <c r="X22" s="184">
        <v>1</v>
      </c>
      <c r="Y22" s="83"/>
      <c r="Z22" s="98">
        <f>ROUND((U22*$Y22*1000)/1000,0)</f>
        <v>0</v>
      </c>
      <c r="AA22" s="98">
        <f t="shared" ref="AA22:AC22" si="25">ROUND((V22*$Y22*1000)/1000,0)</f>
        <v>0</v>
      </c>
      <c r="AB22" s="98">
        <f t="shared" si="25"/>
        <v>0</v>
      </c>
      <c r="AC22" s="100">
        <f t="shared" si="25"/>
        <v>0</v>
      </c>
      <c r="AD22"/>
      <c r="AE22"/>
      <c r="AF22" s="393" t="s">
        <v>293</v>
      </c>
      <c r="AG22" s="284"/>
      <c r="AH22" s="394">
        <v>45</v>
      </c>
      <c r="AI22" s="395">
        <v>15</v>
      </c>
      <c r="AJ22" s="395">
        <v>56</v>
      </c>
      <c r="AK22" s="395">
        <v>8</v>
      </c>
      <c r="AL22" s="236"/>
      <c r="AM22" s="357" t="s">
        <v>221</v>
      </c>
      <c r="AN22" s="236"/>
      <c r="AO22" s="236"/>
      <c r="AP22" s="236"/>
      <c r="AQ22" s="236"/>
    </row>
    <row r="23" spans="1:46" ht="14.5" customHeight="1" x14ac:dyDescent="0.3">
      <c r="A23" s="91"/>
      <c r="B23" s="78"/>
      <c r="C23" s="82"/>
      <c r="D23" s="80"/>
      <c r="E23" s="81"/>
      <c r="F23" s="183">
        <f t="shared" si="0"/>
        <v>0</v>
      </c>
      <c r="G23" s="86"/>
      <c r="H23" s="183">
        <f t="shared" si="1"/>
        <v>0</v>
      </c>
      <c r="I23" s="183">
        <f t="shared" si="2"/>
        <v>0</v>
      </c>
      <c r="J23" s="183">
        <f t="shared" si="3"/>
        <v>0</v>
      </c>
      <c r="K23" s="83"/>
      <c r="L23" s="84"/>
      <c r="M23" s="85"/>
      <c r="N23" s="98">
        <f t="shared" si="9"/>
        <v>0</v>
      </c>
      <c r="O23" s="98">
        <f t="shared" si="10"/>
        <v>0</v>
      </c>
      <c r="P23" s="98">
        <f t="shared" si="11"/>
        <v>0</v>
      </c>
      <c r="Q23" s="98">
        <f t="shared" si="12"/>
        <v>0</v>
      </c>
      <c r="R23" s="439" t="s">
        <v>45</v>
      </c>
      <c r="S23" s="440"/>
      <c r="T23" s="441"/>
      <c r="U23" s="184">
        <v>0.3</v>
      </c>
      <c r="V23" s="184">
        <v>3</v>
      </c>
      <c r="W23" s="184">
        <v>5</v>
      </c>
      <c r="X23" s="184">
        <v>3</v>
      </c>
      <c r="Y23" s="83"/>
      <c r="Z23" s="98">
        <f>ROUND((U23*$Y23*650)/1000,0)</f>
        <v>0</v>
      </c>
      <c r="AA23" s="98">
        <f t="shared" ref="AA23:AC23" si="26">ROUND((V23*$Y23*650)/1000,0)</f>
        <v>0</v>
      </c>
      <c r="AB23" s="98">
        <f t="shared" si="26"/>
        <v>0</v>
      </c>
      <c r="AC23" s="100">
        <f t="shared" si="26"/>
        <v>0</v>
      </c>
      <c r="AD23"/>
      <c r="AE23"/>
      <c r="AF23" s="251" t="s">
        <v>294</v>
      </c>
      <c r="AG23" s="252"/>
      <c r="AH23" s="249">
        <v>80</v>
      </c>
      <c r="AI23" s="250">
        <v>30</v>
      </c>
      <c r="AJ23" s="250">
        <v>100</v>
      </c>
      <c r="AK23" s="250">
        <v>30</v>
      </c>
      <c r="AL23" s="236"/>
      <c r="AM23" s="253" t="s">
        <v>218</v>
      </c>
      <c r="AN23" s="236"/>
      <c r="AO23" s="236"/>
      <c r="AP23" s="236"/>
      <c r="AQ23" s="236"/>
    </row>
    <row r="24" spans="1:46" ht="14.5" customHeight="1" thickBot="1" x14ac:dyDescent="0.35">
      <c r="A24" s="91"/>
      <c r="B24" s="78"/>
      <c r="C24" s="82"/>
      <c r="D24" s="80"/>
      <c r="E24" s="81"/>
      <c r="F24" s="183">
        <f t="shared" si="0"/>
        <v>0</v>
      </c>
      <c r="G24" s="86"/>
      <c r="H24" s="183">
        <f t="shared" si="1"/>
        <v>0</v>
      </c>
      <c r="I24" s="183">
        <f t="shared" si="2"/>
        <v>0</v>
      </c>
      <c r="J24" s="183">
        <f t="shared" si="3"/>
        <v>0</v>
      </c>
      <c r="K24" s="83"/>
      <c r="L24" s="84"/>
      <c r="M24" s="85"/>
      <c r="N24" s="98">
        <f t="shared" si="9"/>
        <v>0</v>
      </c>
      <c r="O24" s="98">
        <f t="shared" si="10"/>
        <v>0</v>
      </c>
      <c r="P24" s="98">
        <f t="shared" si="11"/>
        <v>0</v>
      </c>
      <c r="Q24" s="98">
        <f t="shared" si="12"/>
        <v>0</v>
      </c>
      <c r="R24" s="436" t="s">
        <v>241</v>
      </c>
      <c r="S24" s="437"/>
      <c r="T24" s="438"/>
      <c r="U24" s="379">
        <v>0.6</v>
      </c>
      <c r="V24" s="379">
        <v>0.3</v>
      </c>
      <c r="W24" s="379">
        <v>1</v>
      </c>
      <c r="X24" s="379">
        <v>0.05</v>
      </c>
      <c r="Y24" s="376"/>
      <c r="Z24" s="377">
        <f>ROUND((U24*$Y24),0)</f>
        <v>0</v>
      </c>
      <c r="AA24" s="377">
        <f t="shared" ref="AA24:AC24" si="27">ROUND((V24*$Y24),0)</f>
        <v>0</v>
      </c>
      <c r="AB24" s="377">
        <f t="shared" si="27"/>
        <v>0</v>
      </c>
      <c r="AC24" s="378">
        <f t="shared" si="27"/>
        <v>0</v>
      </c>
      <c r="AD24"/>
      <c r="AE24"/>
      <c r="AF24" s="251" t="s">
        <v>295</v>
      </c>
      <c r="AG24" s="252"/>
      <c r="AH24" s="249">
        <v>120</v>
      </c>
      <c r="AI24" s="250">
        <v>50</v>
      </c>
      <c r="AJ24" s="250">
        <v>140</v>
      </c>
      <c r="AK24" s="250">
        <v>50</v>
      </c>
      <c r="AL24" s="236"/>
      <c r="AM24" s="343" t="s">
        <v>219</v>
      </c>
      <c r="AN24" s="236"/>
      <c r="AO24" s="236"/>
      <c r="AP24" s="236"/>
      <c r="AQ24" s="236"/>
    </row>
    <row r="25" spans="1:46" ht="14.5" customHeight="1" x14ac:dyDescent="0.3">
      <c r="A25" s="91"/>
      <c r="B25" s="78"/>
      <c r="C25" s="82"/>
      <c r="D25" s="80"/>
      <c r="E25" s="81"/>
      <c r="F25" s="183">
        <f t="shared" si="0"/>
        <v>0</v>
      </c>
      <c r="G25" s="86"/>
      <c r="H25" s="183">
        <f t="shared" si="1"/>
        <v>0</v>
      </c>
      <c r="I25" s="183">
        <f t="shared" si="2"/>
        <v>0</v>
      </c>
      <c r="J25" s="183">
        <f t="shared" si="3"/>
        <v>0</v>
      </c>
      <c r="K25" s="83"/>
      <c r="L25" s="84"/>
      <c r="M25" s="85"/>
      <c r="N25" s="98">
        <f t="shared" si="9"/>
        <v>0</v>
      </c>
      <c r="O25" s="98">
        <f t="shared" si="10"/>
        <v>0</v>
      </c>
      <c r="P25" s="98">
        <f t="shared" si="11"/>
        <v>0</v>
      </c>
      <c r="Q25" s="98">
        <f t="shared" si="12"/>
        <v>0</v>
      </c>
      <c r="R25" s="369" t="s">
        <v>233</v>
      </c>
      <c r="S25" s="370"/>
      <c r="T25" s="370"/>
      <c r="U25" s="370"/>
      <c r="V25" s="370"/>
      <c r="W25" s="370"/>
      <c r="X25" s="370"/>
      <c r="Y25" s="449" t="s">
        <v>237</v>
      </c>
      <c r="Z25" s="370"/>
      <c r="AA25" s="370"/>
      <c r="AB25" s="370"/>
      <c r="AC25" s="371"/>
      <c r="AD25"/>
      <c r="AE25"/>
      <c r="AF25" s="251" t="s">
        <v>296</v>
      </c>
      <c r="AG25" s="252"/>
      <c r="AH25" s="249">
        <v>90</v>
      </c>
      <c r="AI25" s="250">
        <v>25</v>
      </c>
      <c r="AJ25" s="250">
        <v>50</v>
      </c>
      <c r="AK25" s="250">
        <v>15</v>
      </c>
      <c r="AL25" s="236"/>
      <c r="AM25" s="236"/>
      <c r="AN25" s="236"/>
      <c r="AO25" s="236"/>
      <c r="AP25" s="236"/>
      <c r="AQ25" s="236"/>
    </row>
    <row r="26" spans="1:46" ht="14.5" customHeight="1" x14ac:dyDescent="0.4">
      <c r="A26" s="91"/>
      <c r="B26" s="78"/>
      <c r="C26" s="82"/>
      <c r="D26" s="80"/>
      <c r="E26" s="81"/>
      <c r="F26" s="183">
        <f t="shared" si="0"/>
        <v>0</v>
      </c>
      <c r="G26" s="86"/>
      <c r="H26" s="183">
        <f t="shared" si="1"/>
        <v>0</v>
      </c>
      <c r="I26" s="183">
        <f t="shared" si="2"/>
        <v>0</v>
      </c>
      <c r="J26" s="183">
        <f t="shared" si="3"/>
        <v>0</v>
      </c>
      <c r="K26" s="83"/>
      <c r="L26" s="84"/>
      <c r="M26" s="85"/>
      <c r="N26" s="98">
        <f t="shared" si="9"/>
        <v>0</v>
      </c>
      <c r="O26" s="98">
        <f t="shared" si="10"/>
        <v>0</v>
      </c>
      <c r="P26" s="98">
        <f t="shared" si="11"/>
        <v>0</v>
      </c>
      <c r="Q26" s="98">
        <f t="shared" si="12"/>
        <v>0</v>
      </c>
      <c r="R26" s="442"/>
      <c r="S26" s="443"/>
      <c r="T26" s="444"/>
      <c r="U26" s="166" t="s">
        <v>236</v>
      </c>
      <c r="V26" s="166"/>
      <c r="W26" s="166"/>
      <c r="X26" s="167"/>
      <c r="Y26" s="450"/>
      <c r="Z26" s="176" t="s">
        <v>28</v>
      </c>
      <c r="AA26" s="175" t="s">
        <v>192</v>
      </c>
      <c r="AB26" s="176" t="s">
        <v>193</v>
      </c>
      <c r="AC26" s="182" t="s">
        <v>4</v>
      </c>
      <c r="AD26"/>
      <c r="AE26"/>
      <c r="AF26" s="251" t="s">
        <v>297</v>
      </c>
      <c r="AG26" s="252"/>
      <c r="AH26" s="249">
        <v>0</v>
      </c>
      <c r="AI26" s="250">
        <v>0</v>
      </c>
      <c r="AJ26" s="250">
        <v>0</v>
      </c>
      <c r="AK26" s="250">
        <v>0</v>
      </c>
      <c r="AL26" s="236"/>
      <c r="AM26" s="236"/>
      <c r="AN26" s="236"/>
      <c r="AO26" s="236"/>
      <c r="AP26" s="236"/>
      <c r="AQ26" s="236"/>
    </row>
    <row r="27" spans="1:46" ht="14.5" customHeight="1" x14ac:dyDescent="0.3">
      <c r="A27" s="91"/>
      <c r="B27" s="78"/>
      <c r="C27" s="82"/>
      <c r="D27" s="80"/>
      <c r="E27" s="81"/>
      <c r="F27" s="183">
        <f t="shared" si="0"/>
        <v>0</v>
      </c>
      <c r="G27" s="86"/>
      <c r="H27" s="183">
        <f t="shared" si="1"/>
        <v>0</v>
      </c>
      <c r="I27" s="183">
        <f t="shared" si="2"/>
        <v>0</v>
      </c>
      <c r="J27" s="183">
        <f t="shared" si="3"/>
        <v>0</v>
      </c>
      <c r="K27" s="83"/>
      <c r="L27" s="84"/>
      <c r="M27" s="85"/>
      <c r="N27" s="98">
        <f t="shared" si="9"/>
        <v>0</v>
      </c>
      <c r="O27" s="98">
        <f t="shared" si="10"/>
        <v>0</v>
      </c>
      <c r="P27" s="98">
        <f t="shared" si="11"/>
        <v>0</v>
      </c>
      <c r="Q27" s="98">
        <f t="shared" si="12"/>
        <v>0</v>
      </c>
      <c r="R27" s="435"/>
      <c r="S27" s="411"/>
      <c r="T27" s="412"/>
      <c r="U27" s="94"/>
      <c r="V27" s="94"/>
      <c r="W27" s="94"/>
      <c r="X27" s="94"/>
      <c r="Y27" s="87"/>
      <c r="Z27" s="98">
        <f t="shared" ref="Z27:Z32" si="28">ROUND((U27*Y27)/100,0)</f>
        <v>0</v>
      </c>
      <c r="AA27" s="98">
        <f t="shared" ref="AA27:AA32" si="29">ROUND(V27*Y27/100,0)</f>
        <v>0</v>
      </c>
      <c r="AB27" s="101">
        <f t="shared" ref="AB27:AB32" si="30">ROUND(W27*Y27/100,0)</f>
        <v>0</v>
      </c>
      <c r="AC27" s="100">
        <f t="shared" ref="AC27:AC32" si="31">ROUND(X27*Y27/100,0)</f>
        <v>0</v>
      </c>
      <c r="AD27"/>
      <c r="AE27"/>
      <c r="AF27" s="283" t="s">
        <v>182</v>
      </c>
      <c r="AG27" s="284"/>
      <c r="AH27" s="275">
        <v>180</v>
      </c>
      <c r="AI27" s="285">
        <v>60</v>
      </c>
      <c r="AJ27" s="273">
        <v>200</v>
      </c>
      <c r="AK27" s="275">
        <v>50</v>
      </c>
      <c r="AL27" s="236"/>
      <c r="AM27" s="236"/>
      <c r="AN27" s="236"/>
      <c r="AO27" s="236"/>
      <c r="AP27" s="236"/>
      <c r="AQ27" s="236"/>
    </row>
    <row r="28" spans="1:46" ht="14.5" customHeight="1" x14ac:dyDescent="0.3">
      <c r="A28" s="91"/>
      <c r="B28" s="78"/>
      <c r="C28" s="82"/>
      <c r="D28" s="80"/>
      <c r="E28" s="81"/>
      <c r="F28" s="183">
        <f t="shared" si="0"/>
        <v>0</v>
      </c>
      <c r="G28" s="86"/>
      <c r="H28" s="183">
        <f t="shared" si="1"/>
        <v>0</v>
      </c>
      <c r="I28" s="183">
        <f t="shared" si="2"/>
        <v>0</v>
      </c>
      <c r="J28" s="183">
        <f t="shared" si="3"/>
        <v>0</v>
      </c>
      <c r="K28" s="83"/>
      <c r="L28" s="84"/>
      <c r="M28" s="85"/>
      <c r="N28" s="98">
        <f t="shared" si="9"/>
        <v>0</v>
      </c>
      <c r="O28" s="98">
        <f t="shared" si="10"/>
        <v>0</v>
      </c>
      <c r="P28" s="98">
        <f t="shared" si="11"/>
        <v>0</v>
      </c>
      <c r="Q28" s="98">
        <f t="shared" si="12"/>
        <v>0</v>
      </c>
      <c r="R28" s="435"/>
      <c r="S28" s="411"/>
      <c r="T28" s="412"/>
      <c r="U28" s="94"/>
      <c r="V28" s="94"/>
      <c r="W28" s="94"/>
      <c r="X28" s="94"/>
      <c r="Y28" s="87"/>
      <c r="Z28" s="98">
        <f t="shared" ref="Z28" si="32">ROUND((U28*Y28)/100,0)</f>
        <v>0</v>
      </c>
      <c r="AA28" s="98">
        <f t="shared" ref="AA28" si="33">ROUND(V28*Y28/100,0)</f>
        <v>0</v>
      </c>
      <c r="AB28" s="101">
        <f t="shared" ref="AB28" si="34">ROUND(W28*Y28/100,0)</f>
        <v>0</v>
      </c>
      <c r="AC28" s="100">
        <f t="shared" ref="AC28" si="35">ROUND(X28*Y28/100,0)</f>
        <v>0</v>
      </c>
      <c r="AD28"/>
      <c r="AE28"/>
      <c r="AF28" s="251" t="s">
        <v>298</v>
      </c>
      <c r="AG28" s="252"/>
      <c r="AH28" s="249">
        <v>100</v>
      </c>
      <c r="AI28" s="250">
        <v>34</v>
      </c>
      <c r="AJ28" s="250">
        <v>121</v>
      </c>
      <c r="AK28" s="250">
        <v>20</v>
      </c>
      <c r="AL28" s="236"/>
      <c r="AM28" s="236"/>
      <c r="AN28" s="236"/>
      <c r="AO28" s="236"/>
      <c r="AP28" s="236"/>
      <c r="AQ28" s="236"/>
    </row>
    <row r="29" spans="1:46" ht="14.5" customHeight="1" x14ac:dyDescent="0.3">
      <c r="A29" s="91"/>
      <c r="B29" s="78"/>
      <c r="C29" s="82"/>
      <c r="D29" s="80"/>
      <c r="E29" s="81"/>
      <c r="F29" s="183">
        <f t="shared" si="0"/>
        <v>0</v>
      </c>
      <c r="G29" s="86"/>
      <c r="H29" s="183">
        <f t="shared" si="1"/>
        <v>0</v>
      </c>
      <c r="I29" s="183">
        <f t="shared" si="2"/>
        <v>0</v>
      </c>
      <c r="J29" s="183">
        <f t="shared" si="3"/>
        <v>0</v>
      </c>
      <c r="K29" s="83"/>
      <c r="L29" s="84"/>
      <c r="M29" s="85"/>
      <c r="N29" s="98">
        <f t="shared" si="9"/>
        <v>0</v>
      </c>
      <c r="O29" s="98">
        <f t="shared" si="10"/>
        <v>0</v>
      </c>
      <c r="P29" s="98">
        <f t="shared" si="11"/>
        <v>0</v>
      </c>
      <c r="Q29" s="98">
        <f t="shared" si="12"/>
        <v>0</v>
      </c>
      <c r="R29" s="435"/>
      <c r="S29" s="411"/>
      <c r="T29" s="412"/>
      <c r="U29" s="94"/>
      <c r="V29" s="94"/>
      <c r="W29" s="94"/>
      <c r="X29" s="94"/>
      <c r="Y29" s="87"/>
      <c r="Z29" s="98">
        <f t="shared" si="28"/>
        <v>0</v>
      </c>
      <c r="AA29" s="98">
        <f t="shared" si="29"/>
        <v>0</v>
      </c>
      <c r="AB29" s="101">
        <f t="shared" si="30"/>
        <v>0</v>
      </c>
      <c r="AC29" s="100">
        <f t="shared" si="31"/>
        <v>0</v>
      </c>
      <c r="AD29"/>
      <c r="AE29"/>
      <c r="AF29" s="251" t="s">
        <v>299</v>
      </c>
      <c r="AG29" s="252"/>
      <c r="AH29" s="263">
        <v>120</v>
      </c>
      <c r="AI29" s="264">
        <v>46</v>
      </c>
      <c r="AJ29" s="265">
        <v>157</v>
      </c>
      <c r="AK29" s="263">
        <v>25</v>
      </c>
      <c r="AL29" s="236"/>
      <c r="AM29" s="236"/>
      <c r="AN29" s="236"/>
      <c r="AO29" s="236"/>
      <c r="AP29" s="236"/>
      <c r="AQ29" s="236"/>
    </row>
    <row r="30" spans="1:46" ht="14.5" customHeight="1" x14ac:dyDescent="0.3">
      <c r="A30" s="91"/>
      <c r="B30" s="78"/>
      <c r="C30" s="82"/>
      <c r="D30" s="80"/>
      <c r="E30" s="81"/>
      <c r="F30" s="183">
        <f t="shared" si="0"/>
        <v>0</v>
      </c>
      <c r="G30" s="86"/>
      <c r="H30" s="183">
        <f t="shared" si="1"/>
        <v>0</v>
      </c>
      <c r="I30" s="183">
        <f t="shared" si="2"/>
        <v>0</v>
      </c>
      <c r="J30" s="183">
        <f t="shared" si="3"/>
        <v>0</v>
      </c>
      <c r="K30" s="83"/>
      <c r="L30" s="84"/>
      <c r="M30" s="85"/>
      <c r="N30" s="98">
        <f t="shared" si="9"/>
        <v>0</v>
      </c>
      <c r="O30" s="98">
        <f t="shared" si="10"/>
        <v>0</v>
      </c>
      <c r="P30" s="98">
        <f t="shared" si="11"/>
        <v>0</v>
      </c>
      <c r="Q30" s="98">
        <f t="shared" si="12"/>
        <v>0</v>
      </c>
      <c r="R30" s="435"/>
      <c r="S30" s="411"/>
      <c r="T30" s="412"/>
      <c r="U30" s="94"/>
      <c r="V30" s="94"/>
      <c r="W30" s="94"/>
      <c r="X30" s="94"/>
      <c r="Y30" s="87"/>
      <c r="Z30" s="98">
        <f t="shared" si="28"/>
        <v>0</v>
      </c>
      <c r="AA30" s="98">
        <f t="shared" si="29"/>
        <v>0</v>
      </c>
      <c r="AB30" s="101">
        <f t="shared" si="30"/>
        <v>0</v>
      </c>
      <c r="AC30" s="100">
        <f t="shared" si="31"/>
        <v>0</v>
      </c>
      <c r="AD30"/>
      <c r="AE30"/>
      <c r="AF30" s="251" t="s">
        <v>300</v>
      </c>
      <c r="AG30" s="252"/>
      <c r="AH30" s="249">
        <v>180</v>
      </c>
      <c r="AI30" s="250">
        <v>80</v>
      </c>
      <c r="AJ30" s="250">
        <v>247</v>
      </c>
      <c r="AK30" s="250">
        <v>40</v>
      </c>
      <c r="AL30" s="236"/>
      <c r="AM30" s="236"/>
      <c r="AN30" s="236"/>
      <c r="AO30" s="236"/>
      <c r="AP30" s="236"/>
      <c r="AQ30" s="236"/>
    </row>
    <row r="31" spans="1:46" ht="14.5" customHeight="1" x14ac:dyDescent="0.3">
      <c r="A31" s="91"/>
      <c r="B31" s="78"/>
      <c r="C31" s="82"/>
      <c r="D31" s="80"/>
      <c r="E31" s="81"/>
      <c r="F31" s="183">
        <f t="shared" si="0"/>
        <v>0</v>
      </c>
      <c r="G31" s="86"/>
      <c r="H31" s="183">
        <f t="shared" si="1"/>
        <v>0</v>
      </c>
      <c r="I31" s="183">
        <f t="shared" si="2"/>
        <v>0</v>
      </c>
      <c r="J31" s="183">
        <f t="shared" si="3"/>
        <v>0</v>
      </c>
      <c r="K31" s="83"/>
      <c r="L31" s="84"/>
      <c r="M31" s="85"/>
      <c r="N31" s="98">
        <f t="shared" si="9"/>
        <v>0</v>
      </c>
      <c r="O31" s="98">
        <f t="shared" si="10"/>
        <v>0</v>
      </c>
      <c r="P31" s="98">
        <f t="shared" si="11"/>
        <v>0</v>
      </c>
      <c r="Q31" s="98">
        <f t="shared" si="12"/>
        <v>0</v>
      </c>
      <c r="R31" s="435"/>
      <c r="S31" s="411"/>
      <c r="T31" s="412"/>
      <c r="U31" s="94"/>
      <c r="V31" s="94"/>
      <c r="W31" s="94"/>
      <c r="X31" s="94"/>
      <c r="Y31" s="87"/>
      <c r="Z31" s="98">
        <f t="shared" si="28"/>
        <v>0</v>
      </c>
      <c r="AA31" s="98">
        <f t="shared" si="29"/>
        <v>0</v>
      </c>
      <c r="AB31" s="101">
        <f t="shared" si="30"/>
        <v>0</v>
      </c>
      <c r="AC31" s="100">
        <f t="shared" si="31"/>
        <v>0</v>
      </c>
      <c r="AD31"/>
      <c r="AE31"/>
      <c r="AF31" s="251" t="s">
        <v>139</v>
      </c>
      <c r="AG31" s="252"/>
      <c r="AH31" s="249">
        <v>100</v>
      </c>
      <c r="AI31" s="250">
        <v>34</v>
      </c>
      <c r="AJ31" s="250">
        <v>121</v>
      </c>
      <c r="AK31" s="250">
        <v>20</v>
      </c>
      <c r="AL31" s="236"/>
      <c r="AM31" s="261"/>
      <c r="AN31" s="236"/>
      <c r="AO31" s="236"/>
      <c r="AP31" s="236"/>
      <c r="AQ31" s="236"/>
    </row>
    <row r="32" spans="1:46" ht="14.5" customHeight="1" x14ac:dyDescent="0.3">
      <c r="A32" s="91"/>
      <c r="B32" s="78"/>
      <c r="C32" s="82"/>
      <c r="D32" s="80"/>
      <c r="E32" s="81"/>
      <c r="F32" s="183">
        <f t="shared" si="0"/>
        <v>0</v>
      </c>
      <c r="G32" s="86"/>
      <c r="H32" s="183">
        <f t="shared" si="1"/>
        <v>0</v>
      </c>
      <c r="I32" s="183">
        <f t="shared" si="2"/>
        <v>0</v>
      </c>
      <c r="J32" s="183">
        <f t="shared" si="3"/>
        <v>0</v>
      </c>
      <c r="K32" s="83"/>
      <c r="L32" s="84"/>
      <c r="M32" s="85"/>
      <c r="N32" s="98">
        <f t="shared" si="9"/>
        <v>0</v>
      </c>
      <c r="O32" s="98">
        <f t="shared" si="10"/>
        <v>0</v>
      </c>
      <c r="P32" s="98">
        <f t="shared" si="11"/>
        <v>0</v>
      </c>
      <c r="Q32" s="98">
        <f t="shared" si="12"/>
        <v>0</v>
      </c>
      <c r="R32" s="435"/>
      <c r="S32" s="411"/>
      <c r="T32" s="412"/>
      <c r="U32" s="94"/>
      <c r="V32" s="94"/>
      <c r="W32" s="94"/>
      <c r="X32" s="94"/>
      <c r="Y32" s="87"/>
      <c r="Z32" s="98">
        <f t="shared" si="28"/>
        <v>0</v>
      </c>
      <c r="AA32" s="98">
        <f t="shared" si="29"/>
        <v>0</v>
      </c>
      <c r="AB32" s="101">
        <f t="shared" si="30"/>
        <v>0</v>
      </c>
      <c r="AC32" s="100">
        <f t="shared" si="31"/>
        <v>0</v>
      </c>
      <c r="AD32"/>
      <c r="AE32"/>
      <c r="AF32" s="255" t="s">
        <v>301</v>
      </c>
      <c r="AG32" s="252"/>
      <c r="AH32" s="256">
        <v>120</v>
      </c>
      <c r="AI32" s="257">
        <v>34</v>
      </c>
      <c r="AJ32" s="257">
        <v>114</v>
      </c>
      <c r="AK32" s="257">
        <v>20</v>
      </c>
      <c r="AL32" s="236"/>
      <c r="AM32" s="236"/>
      <c r="AN32" s="236"/>
      <c r="AO32" s="236"/>
      <c r="AP32" s="236"/>
      <c r="AQ32" s="236"/>
    </row>
    <row r="33" spans="1:43" ht="14.5" customHeight="1" x14ac:dyDescent="0.3">
      <c r="A33" s="91"/>
      <c r="B33" s="78"/>
      <c r="C33" s="82"/>
      <c r="D33" s="80"/>
      <c r="E33" s="81"/>
      <c r="F33" s="183">
        <f t="shared" si="0"/>
        <v>0</v>
      </c>
      <c r="G33" s="86"/>
      <c r="H33" s="183">
        <f t="shared" si="1"/>
        <v>0</v>
      </c>
      <c r="I33" s="183">
        <f t="shared" si="2"/>
        <v>0</v>
      </c>
      <c r="J33" s="183">
        <f t="shared" si="3"/>
        <v>0</v>
      </c>
      <c r="K33" s="83"/>
      <c r="L33" s="84"/>
      <c r="M33" s="85"/>
      <c r="N33" s="98">
        <f t="shared" si="9"/>
        <v>0</v>
      </c>
      <c r="O33" s="98">
        <f t="shared" si="10"/>
        <v>0</v>
      </c>
      <c r="P33" s="98">
        <f t="shared" si="11"/>
        <v>0</v>
      </c>
      <c r="Q33" s="98">
        <f t="shared" si="12"/>
        <v>0</v>
      </c>
      <c r="R33" s="435"/>
      <c r="S33" s="411"/>
      <c r="T33" s="412"/>
      <c r="U33" s="94"/>
      <c r="V33" s="94"/>
      <c r="W33" s="94"/>
      <c r="X33" s="94"/>
      <c r="Y33" s="87"/>
      <c r="Z33" s="98">
        <f>ROUND((U33*Y33)/100,0)</f>
        <v>0</v>
      </c>
      <c r="AA33" s="98">
        <f>ROUND(V33*Y33/100,0)</f>
        <v>0</v>
      </c>
      <c r="AB33" s="101">
        <f>ROUND(W33*Y33/100,0)</f>
        <v>0</v>
      </c>
      <c r="AC33" s="100">
        <f>ROUND(X33*Y33/100,0)</f>
        <v>0</v>
      </c>
      <c r="AD33"/>
      <c r="AE33"/>
      <c r="AF33" s="251" t="s">
        <v>302</v>
      </c>
      <c r="AG33" s="252"/>
      <c r="AH33" s="249">
        <v>130</v>
      </c>
      <c r="AI33" s="250">
        <v>80</v>
      </c>
      <c r="AJ33" s="250">
        <v>169</v>
      </c>
      <c r="AK33" s="250">
        <v>15</v>
      </c>
      <c r="AL33" s="236"/>
      <c r="AM33" s="236"/>
      <c r="AN33" s="236"/>
      <c r="AO33" s="236"/>
      <c r="AP33" s="236"/>
      <c r="AQ33" s="236"/>
    </row>
    <row r="34" spans="1:43" ht="14.5" customHeight="1" x14ac:dyDescent="0.3">
      <c r="A34" s="91"/>
      <c r="B34" s="78"/>
      <c r="C34" s="82"/>
      <c r="D34" s="80"/>
      <c r="E34" s="81"/>
      <c r="F34" s="183">
        <f t="shared" si="0"/>
        <v>0</v>
      </c>
      <c r="G34" s="86"/>
      <c r="H34" s="183">
        <f t="shared" si="1"/>
        <v>0</v>
      </c>
      <c r="I34" s="183">
        <f t="shared" si="2"/>
        <v>0</v>
      </c>
      <c r="J34" s="183">
        <f t="shared" si="3"/>
        <v>0</v>
      </c>
      <c r="K34" s="83"/>
      <c r="L34" s="84"/>
      <c r="M34" s="85"/>
      <c r="N34" s="98">
        <f t="shared" si="9"/>
        <v>0</v>
      </c>
      <c r="O34" s="98">
        <f t="shared" si="10"/>
        <v>0</v>
      </c>
      <c r="P34" s="98">
        <f t="shared" si="11"/>
        <v>0</v>
      </c>
      <c r="Q34" s="98">
        <f t="shared" si="12"/>
        <v>0</v>
      </c>
      <c r="R34" s="435"/>
      <c r="S34" s="411"/>
      <c r="T34" s="412"/>
      <c r="U34" s="94"/>
      <c r="V34" s="94"/>
      <c r="W34" s="94"/>
      <c r="X34" s="94"/>
      <c r="Y34" s="87"/>
      <c r="Z34" s="98">
        <f>ROUND((U34*Y34)/100,0)</f>
        <v>0</v>
      </c>
      <c r="AA34" s="98">
        <f>ROUND(V34*Y34/100,0)</f>
        <v>0</v>
      </c>
      <c r="AB34" s="101">
        <f>ROUND(W34*Y34/100,0)</f>
        <v>0</v>
      </c>
      <c r="AC34" s="100">
        <f>ROUND(X34*Y34/100,0)</f>
        <v>0</v>
      </c>
      <c r="AD34"/>
      <c r="AE34"/>
      <c r="AF34" s="251" t="s">
        <v>303</v>
      </c>
      <c r="AG34" s="252"/>
      <c r="AH34" s="250">
        <v>45</v>
      </c>
      <c r="AI34" s="250">
        <v>23</v>
      </c>
      <c r="AJ34" s="250">
        <v>60</v>
      </c>
      <c r="AK34" s="250">
        <v>15</v>
      </c>
      <c r="AL34" s="236"/>
      <c r="AM34" s="236"/>
      <c r="AN34" s="236"/>
      <c r="AO34" s="236"/>
      <c r="AP34" s="236"/>
      <c r="AQ34" s="236"/>
    </row>
    <row r="35" spans="1:43" ht="14.5" customHeight="1" thickBot="1" x14ac:dyDescent="0.35">
      <c r="A35" s="313"/>
      <c r="B35" s="314"/>
      <c r="C35" s="380"/>
      <c r="D35" s="315"/>
      <c r="E35" s="316"/>
      <c r="F35" s="385">
        <f t="shared" si="0"/>
        <v>0</v>
      </c>
      <c r="G35" s="317"/>
      <c r="H35" s="329">
        <f t="shared" si="1"/>
        <v>0</v>
      </c>
      <c r="I35" s="329">
        <f t="shared" si="2"/>
        <v>0</v>
      </c>
      <c r="J35" s="386">
        <f t="shared" si="3"/>
        <v>0</v>
      </c>
      <c r="K35" s="318"/>
      <c r="L35" s="319"/>
      <c r="M35" s="320"/>
      <c r="N35" s="321">
        <f t="shared" si="9"/>
        <v>0</v>
      </c>
      <c r="O35" s="321">
        <f t="shared" si="10"/>
        <v>0</v>
      </c>
      <c r="P35" s="321">
        <f t="shared" si="11"/>
        <v>0</v>
      </c>
      <c r="Q35" s="324">
        <f t="shared" si="12"/>
        <v>0</v>
      </c>
      <c r="R35" s="436"/>
      <c r="S35" s="437"/>
      <c r="T35" s="438"/>
      <c r="U35" s="364"/>
      <c r="V35" s="364"/>
      <c r="W35" s="364"/>
      <c r="X35" s="364"/>
      <c r="Y35" s="88"/>
      <c r="Z35" s="365">
        <f>ROUND((U35*Y35)/100,0)</f>
        <v>0</v>
      </c>
      <c r="AA35" s="365">
        <f>ROUND(V35*Y35/100,0)</f>
        <v>0</v>
      </c>
      <c r="AB35" s="365">
        <f>ROUND(W35*Y35/100,0)</f>
        <v>0</v>
      </c>
      <c r="AC35" s="366">
        <f>ROUND(X35*Y35/100,0)</f>
        <v>0</v>
      </c>
      <c r="AD35"/>
      <c r="AE35"/>
      <c r="AF35" s="251" t="s">
        <v>304</v>
      </c>
      <c r="AG35" s="252"/>
      <c r="AH35" s="249">
        <v>75</v>
      </c>
      <c r="AI35" s="250">
        <v>46</v>
      </c>
      <c r="AJ35" s="250">
        <v>96</v>
      </c>
      <c r="AK35" s="250">
        <v>20</v>
      </c>
      <c r="AL35" s="236"/>
      <c r="AM35" s="236"/>
      <c r="AN35" s="236"/>
      <c r="AO35" s="236"/>
      <c r="AP35" s="236"/>
      <c r="AQ35" s="236"/>
    </row>
    <row r="36" spans="1:43" ht="13.5" thickTop="1" x14ac:dyDescent="0.3">
      <c r="A36" s="309"/>
      <c r="B36" s="307"/>
      <c r="C36" s="310">
        <f>SUM(C16:C35)</f>
        <v>1</v>
      </c>
      <c r="D36" s="308"/>
      <c r="E36" s="310">
        <f>SUM(E16:E35)</f>
        <v>1</v>
      </c>
      <c r="F36" s="416" t="s">
        <v>29</v>
      </c>
      <c r="G36" s="417"/>
      <c r="H36" s="417"/>
      <c r="I36" s="417"/>
      <c r="J36" s="417"/>
      <c r="K36" s="417"/>
      <c r="L36" s="417"/>
      <c r="M36" s="418"/>
      <c r="N36" s="311">
        <f>SUM(N16:N35)</f>
        <v>60</v>
      </c>
      <c r="O36" s="311">
        <f>SUM(O16:O35)</f>
        <v>20</v>
      </c>
      <c r="P36" s="311">
        <f>SUM(P16:P35)</f>
        <v>75</v>
      </c>
      <c r="Q36" s="311">
        <f>SUM(Q16:Q35)</f>
        <v>20</v>
      </c>
      <c r="R36" s="307"/>
      <c r="S36" s="307"/>
      <c r="T36" s="307"/>
      <c r="U36" s="419" t="s">
        <v>30</v>
      </c>
      <c r="V36" s="420"/>
      <c r="W36" s="420"/>
      <c r="X36" s="420"/>
      <c r="Y36" s="421"/>
      <c r="Z36" s="311">
        <f>SUM(Z16:Z35)</f>
        <v>0</v>
      </c>
      <c r="AA36" s="311">
        <f>SUM(AA16:AA35)</f>
        <v>0</v>
      </c>
      <c r="AB36" s="311">
        <f>SUM(AB16:AB35)</f>
        <v>0</v>
      </c>
      <c r="AC36" s="312">
        <f>SUM(AC16:AC35)</f>
        <v>0</v>
      </c>
      <c r="AD36"/>
      <c r="AE36"/>
      <c r="AF36" s="393" t="s">
        <v>305</v>
      </c>
      <c r="AG36" s="284"/>
      <c r="AH36" s="394">
        <v>105</v>
      </c>
      <c r="AI36" s="395">
        <v>69</v>
      </c>
      <c r="AJ36" s="395">
        <v>133</v>
      </c>
      <c r="AK36" s="395">
        <v>30</v>
      </c>
      <c r="AL36" s="236"/>
      <c r="AM36" s="236"/>
      <c r="AN36" s="236"/>
      <c r="AO36" s="236"/>
      <c r="AP36" s="236"/>
      <c r="AQ36" s="236"/>
    </row>
    <row r="37" spans="1:43" ht="13.5" thickBot="1" x14ac:dyDescent="0.35">
      <c r="A37" s="287"/>
      <c r="B37" s="288"/>
      <c r="C37" s="290"/>
      <c r="D37" s="289"/>
      <c r="E37" s="291"/>
      <c r="F37" s="292"/>
      <c r="G37" s="292"/>
      <c r="H37" s="293"/>
      <c r="I37" s="293"/>
      <c r="J37" s="403" t="s">
        <v>31</v>
      </c>
      <c r="K37" s="404"/>
      <c r="L37" s="404"/>
      <c r="M37" s="405"/>
      <c r="N37" s="325">
        <f>N36/E36</f>
        <v>60</v>
      </c>
      <c r="O37" s="325">
        <f>O36/E36</f>
        <v>20</v>
      </c>
      <c r="P37" s="325">
        <f>P36/E36</f>
        <v>75</v>
      </c>
      <c r="Q37" s="325">
        <f>Q36/E36</f>
        <v>20</v>
      </c>
      <c r="R37" s="288"/>
      <c r="S37" s="288"/>
      <c r="T37" s="288"/>
      <c r="U37" s="294"/>
      <c r="V37" s="288"/>
      <c r="W37" s="406" t="s">
        <v>32</v>
      </c>
      <c r="X37" s="407"/>
      <c r="Y37" s="408"/>
      <c r="Z37" s="325">
        <f>Z36/E36</f>
        <v>0</v>
      </c>
      <c r="AA37" s="325">
        <f>AA36/E36</f>
        <v>0</v>
      </c>
      <c r="AB37" s="325">
        <f>AB36/E36</f>
        <v>0</v>
      </c>
      <c r="AC37" s="326">
        <f>AC36/E36</f>
        <v>0</v>
      </c>
      <c r="AD37"/>
      <c r="AE37"/>
      <c r="AF37" s="251" t="s">
        <v>306</v>
      </c>
      <c r="AG37" s="252"/>
      <c r="AH37" s="249">
        <v>55</v>
      </c>
      <c r="AI37" s="250">
        <v>34</v>
      </c>
      <c r="AJ37" s="250">
        <v>66</v>
      </c>
      <c r="AK37" s="250">
        <v>15</v>
      </c>
      <c r="AL37" s="236"/>
      <c r="AM37" s="236"/>
      <c r="AN37" s="236"/>
      <c r="AO37" s="236"/>
      <c r="AP37" s="236"/>
      <c r="AQ37" s="236"/>
    </row>
    <row r="38" spans="1:43" ht="18.649999999999999" customHeight="1" x14ac:dyDescent="0.45">
      <c r="A38" s="104" t="s">
        <v>0</v>
      </c>
      <c r="B38" s="105"/>
      <c r="C38" s="105"/>
      <c r="D38" s="106"/>
      <c r="E38" s="107"/>
      <c r="F38" s="108"/>
      <c r="G38" s="108"/>
      <c r="H38" s="97"/>
      <c r="I38" s="97"/>
      <c r="J38" s="97" t="s">
        <v>9</v>
      </c>
      <c r="K38" s="97"/>
      <c r="L38" s="358">
        <f>$L$1+1</f>
        <v>2</v>
      </c>
      <c r="M38" s="230"/>
      <c r="N38" s="97" t="s">
        <v>1</v>
      </c>
      <c r="O38" s="97"/>
      <c r="P38" s="106">
        <f>$P$1</f>
        <v>2026</v>
      </c>
      <c r="Q38" s="97"/>
      <c r="R38" s="430" t="str">
        <f>R1</f>
        <v>Apports en fertisants:</v>
      </c>
      <c r="S38" s="430"/>
      <c r="T38" s="430"/>
      <c r="U38" s="430"/>
      <c r="V38" s="430"/>
      <c r="W38" s="430"/>
      <c r="X38" s="430"/>
      <c r="Y38" s="430"/>
      <c r="Z38" s="430"/>
      <c r="AA38" s="430"/>
      <c r="AB38" s="430"/>
      <c r="AC38" s="431"/>
      <c r="AD38"/>
      <c r="AE38"/>
      <c r="AF38" s="251" t="s">
        <v>307</v>
      </c>
      <c r="AG38" s="252"/>
      <c r="AH38" s="249">
        <v>85</v>
      </c>
      <c r="AI38" s="250">
        <v>57</v>
      </c>
      <c r="AJ38" s="250">
        <v>102</v>
      </c>
      <c r="AK38" s="250">
        <v>20</v>
      </c>
      <c r="AL38" s="236"/>
      <c r="AM38" s="236"/>
      <c r="AN38" s="236"/>
      <c r="AO38" s="236"/>
      <c r="AP38" s="236"/>
      <c r="AQ38" s="236"/>
    </row>
    <row r="39" spans="1:43" x14ac:dyDescent="0.3">
      <c r="A39" s="109"/>
      <c r="B39" s="102"/>
      <c r="C39" s="102"/>
      <c r="D39" s="102"/>
      <c r="E39" s="110"/>
      <c r="F39" s="111"/>
      <c r="G39" s="111"/>
      <c r="H39" s="102"/>
      <c r="I39" s="102"/>
      <c r="J39" s="102"/>
      <c r="K39" s="102"/>
      <c r="L39" s="102"/>
      <c r="M39" s="102"/>
      <c r="N39" s="102"/>
      <c r="O39" s="102"/>
      <c r="P39" s="102"/>
      <c r="Q39" s="102"/>
      <c r="R39" s="432"/>
      <c r="S39" s="432"/>
      <c r="T39" s="432"/>
      <c r="U39" s="432"/>
      <c r="V39" s="432"/>
      <c r="W39" s="432"/>
      <c r="X39" s="432"/>
      <c r="Y39" s="432"/>
      <c r="Z39" s="432"/>
      <c r="AA39" s="432"/>
      <c r="AB39" s="432"/>
      <c r="AC39" s="433"/>
      <c r="AD39"/>
      <c r="AE39"/>
      <c r="AF39" s="393" t="s">
        <v>308</v>
      </c>
      <c r="AG39" s="284"/>
      <c r="AH39" s="394">
        <v>115</v>
      </c>
      <c r="AI39" s="395">
        <v>80</v>
      </c>
      <c r="AJ39" s="395">
        <v>145</v>
      </c>
      <c r="AK39" s="395">
        <v>25</v>
      </c>
      <c r="AL39" s="236"/>
      <c r="AM39" s="236"/>
      <c r="AN39" s="236"/>
      <c r="AO39" s="236"/>
      <c r="AP39" s="236"/>
      <c r="AQ39" s="236"/>
    </row>
    <row r="40" spans="1:43" ht="12.75" customHeight="1" x14ac:dyDescent="0.3">
      <c r="A40" s="109" t="s">
        <v>6</v>
      </c>
      <c r="B40" s="102"/>
      <c r="C40" s="434">
        <f>$C$3</f>
        <v>0</v>
      </c>
      <c r="D40" s="434"/>
      <c r="E40" s="434"/>
      <c r="F40" s="434"/>
      <c r="G40" s="434"/>
      <c r="H40" s="434"/>
      <c r="I40" s="102"/>
      <c r="J40" s="434" t="s">
        <v>206</v>
      </c>
      <c r="K40" s="434"/>
      <c r="L40" s="434">
        <f>$L$3</f>
        <v>0</v>
      </c>
      <c r="M40" s="434"/>
      <c r="N40" s="434"/>
      <c r="O40" s="434"/>
      <c r="P40" s="434"/>
      <c r="Q40" s="102"/>
      <c r="R40" s="432"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40" s="432"/>
      <c r="T40" s="432"/>
      <c r="U40" s="432"/>
      <c r="V40" s="432"/>
      <c r="W40" s="432"/>
      <c r="X40" s="432"/>
      <c r="Y40" s="432"/>
      <c r="Z40" s="432"/>
      <c r="AA40" s="432"/>
      <c r="AB40" s="432"/>
      <c r="AC40" s="433"/>
      <c r="AD40"/>
      <c r="AE40"/>
      <c r="AF40" s="251" t="s">
        <v>309</v>
      </c>
      <c r="AG40" s="252"/>
      <c r="AH40" s="249">
        <v>85</v>
      </c>
      <c r="AI40" s="250">
        <v>46</v>
      </c>
      <c r="AJ40" s="250">
        <v>121</v>
      </c>
      <c r="AK40" s="250">
        <v>15</v>
      </c>
      <c r="AL40" s="236"/>
      <c r="AM40" s="236"/>
      <c r="AN40" s="236"/>
      <c r="AO40" s="236"/>
      <c r="AP40" s="236"/>
      <c r="AQ40" s="236"/>
    </row>
    <row r="41" spans="1:43" x14ac:dyDescent="0.3">
      <c r="A41" s="109" t="s">
        <v>7</v>
      </c>
      <c r="B41" s="102"/>
      <c r="C41" s="434">
        <f>$C$4</f>
        <v>0</v>
      </c>
      <c r="D41" s="434"/>
      <c r="E41" s="434"/>
      <c r="F41" s="434"/>
      <c r="G41" s="434"/>
      <c r="H41" s="434"/>
      <c r="I41" s="102"/>
      <c r="J41" s="434" t="s">
        <v>207</v>
      </c>
      <c r="K41" s="434"/>
      <c r="L41" s="434">
        <f>$L$4</f>
        <v>0</v>
      </c>
      <c r="M41" s="434"/>
      <c r="N41" s="434"/>
      <c r="O41" s="434"/>
      <c r="P41" s="434"/>
      <c r="Q41" s="102"/>
      <c r="R41" s="432"/>
      <c r="S41" s="432"/>
      <c r="T41" s="432"/>
      <c r="U41" s="432"/>
      <c r="V41" s="432"/>
      <c r="W41" s="432"/>
      <c r="X41" s="432"/>
      <c r="Y41" s="432"/>
      <c r="Z41" s="432"/>
      <c r="AA41" s="432"/>
      <c r="AB41" s="432"/>
      <c r="AC41" s="433"/>
      <c r="AD41"/>
      <c r="AE41"/>
      <c r="AF41" s="251" t="s">
        <v>310</v>
      </c>
      <c r="AG41" s="252"/>
      <c r="AH41" s="249">
        <v>110</v>
      </c>
      <c r="AI41" s="250">
        <v>57</v>
      </c>
      <c r="AJ41" s="250">
        <v>151</v>
      </c>
      <c r="AK41" s="250">
        <v>20</v>
      </c>
      <c r="AL41" s="236"/>
      <c r="AM41" s="236"/>
      <c r="AN41" s="236"/>
      <c r="AO41" s="236"/>
      <c r="AP41" s="236"/>
      <c r="AQ41" s="236"/>
    </row>
    <row r="42" spans="1:43" x14ac:dyDescent="0.3">
      <c r="A42" s="112"/>
      <c r="B42" s="103"/>
      <c r="C42" s="103"/>
      <c r="D42" s="103"/>
      <c r="E42" s="110"/>
      <c r="F42" s="111"/>
      <c r="G42" s="111"/>
      <c r="H42" s="102"/>
      <c r="I42" s="102"/>
      <c r="J42" s="102"/>
      <c r="K42" s="102"/>
      <c r="L42" s="102"/>
      <c r="M42" s="102"/>
      <c r="N42" s="102"/>
      <c r="O42" s="102"/>
      <c r="P42" s="102"/>
      <c r="Q42" s="102"/>
      <c r="R42" s="432"/>
      <c r="S42" s="432"/>
      <c r="T42" s="432"/>
      <c r="U42" s="432"/>
      <c r="V42" s="432"/>
      <c r="W42" s="432"/>
      <c r="X42" s="432"/>
      <c r="Y42" s="432"/>
      <c r="Z42" s="432"/>
      <c r="AA42" s="432"/>
      <c r="AB42" s="432"/>
      <c r="AC42" s="433"/>
      <c r="AD42"/>
      <c r="AE42"/>
      <c r="AF42" s="393" t="s">
        <v>311</v>
      </c>
      <c r="AG42" s="284"/>
      <c r="AH42" s="394">
        <v>160</v>
      </c>
      <c r="AI42" s="395">
        <v>80</v>
      </c>
      <c r="AJ42" s="395">
        <v>253</v>
      </c>
      <c r="AK42" s="395">
        <v>25</v>
      </c>
      <c r="AL42" s="236"/>
      <c r="AM42" s="236"/>
      <c r="AN42" s="236"/>
      <c r="AO42" s="236"/>
      <c r="AP42" s="236"/>
      <c r="AQ42" s="236"/>
    </row>
    <row r="43" spans="1:43" x14ac:dyDescent="0.3">
      <c r="A43" s="109" t="s">
        <v>11</v>
      </c>
      <c r="B43" s="102"/>
      <c r="C43" s="434">
        <f>$C$6</f>
        <v>0</v>
      </c>
      <c r="D43" s="434"/>
      <c r="E43" s="434"/>
      <c r="F43" s="434"/>
      <c r="G43" s="434"/>
      <c r="H43" s="434"/>
      <c r="I43" s="102"/>
      <c r="J43" s="102"/>
      <c r="K43" s="102"/>
      <c r="L43" s="102"/>
      <c r="M43" s="102"/>
      <c r="N43" s="102"/>
      <c r="O43" s="102"/>
      <c r="P43" s="102"/>
      <c r="Q43" s="102"/>
      <c r="R43" s="432"/>
      <c r="S43" s="432"/>
      <c r="T43" s="432"/>
      <c r="U43" s="432"/>
      <c r="V43" s="432"/>
      <c r="W43" s="432"/>
      <c r="X43" s="432"/>
      <c r="Y43" s="432"/>
      <c r="Z43" s="432"/>
      <c r="AA43" s="432"/>
      <c r="AB43" s="432"/>
      <c r="AC43" s="433"/>
      <c r="AD43"/>
      <c r="AE43"/>
      <c r="AF43" s="251" t="s">
        <v>312</v>
      </c>
      <c r="AG43" s="252"/>
      <c r="AH43" s="249">
        <v>90</v>
      </c>
      <c r="AI43" s="250">
        <v>46</v>
      </c>
      <c r="AJ43" s="250">
        <v>157</v>
      </c>
      <c r="AK43" s="250">
        <v>20</v>
      </c>
      <c r="AL43" s="236"/>
      <c r="AM43" s="236"/>
      <c r="AN43" s="236"/>
      <c r="AO43" s="236"/>
      <c r="AP43" s="236"/>
      <c r="AQ43" s="236"/>
    </row>
    <row r="44" spans="1:43" x14ac:dyDescent="0.3">
      <c r="A44" s="109"/>
      <c r="B44" s="102"/>
      <c r="C44" s="102"/>
      <c r="D44" s="102"/>
      <c r="E44" s="110"/>
      <c r="F44" s="111"/>
      <c r="G44" s="111"/>
      <c r="H44" s="102"/>
      <c r="I44" s="102"/>
      <c r="J44" s="102"/>
      <c r="K44" s="102"/>
      <c r="L44" s="102"/>
      <c r="M44" s="102"/>
      <c r="N44" s="102"/>
      <c r="O44" s="102"/>
      <c r="P44" s="102"/>
      <c r="Q44" s="102"/>
      <c r="R44" s="432"/>
      <c r="S44" s="432"/>
      <c r="T44" s="432"/>
      <c r="U44" s="432"/>
      <c r="V44" s="432"/>
      <c r="W44" s="432"/>
      <c r="X44" s="432"/>
      <c r="Y44" s="432"/>
      <c r="Z44" s="432"/>
      <c r="AA44" s="432"/>
      <c r="AB44" s="432"/>
      <c r="AC44" s="433"/>
      <c r="AD44"/>
      <c r="AE44"/>
      <c r="AF44" s="393" t="s">
        <v>313</v>
      </c>
      <c r="AG44" s="284"/>
      <c r="AH44" s="394">
        <v>130</v>
      </c>
      <c r="AI44" s="395">
        <v>69</v>
      </c>
      <c r="AJ44" s="395">
        <v>229</v>
      </c>
      <c r="AK44" s="395">
        <v>25</v>
      </c>
      <c r="AL44" s="236"/>
      <c r="AM44" s="236"/>
      <c r="AN44" s="236"/>
      <c r="AO44" s="236"/>
      <c r="AP44" s="236"/>
      <c r="AQ44" s="236"/>
    </row>
    <row r="45" spans="1:43" x14ac:dyDescent="0.3">
      <c r="A45" s="114" t="s">
        <v>191</v>
      </c>
      <c r="B45" s="102"/>
      <c r="C45" s="102"/>
      <c r="D45" s="102"/>
      <c r="E45" s="110"/>
      <c r="F45" s="111"/>
      <c r="G45" s="111"/>
      <c r="H45" s="102"/>
      <c r="I45" s="102"/>
      <c r="J45" s="102"/>
      <c r="K45" s="102"/>
      <c r="L45" s="102"/>
      <c r="M45" s="102"/>
      <c r="N45" s="102"/>
      <c r="O45" s="102"/>
      <c r="P45" s="102"/>
      <c r="Q45" s="102"/>
      <c r="R45" s="102"/>
      <c r="S45" s="102"/>
      <c r="T45" s="102"/>
      <c r="U45" s="102"/>
      <c r="V45" s="102"/>
      <c r="W45" s="102"/>
      <c r="X45" s="102"/>
      <c r="Y45" s="115"/>
      <c r="Z45" s="113"/>
      <c r="AA45" s="113"/>
      <c r="AB45" s="113"/>
      <c r="AC45" s="116"/>
      <c r="AD45"/>
      <c r="AE45"/>
      <c r="AF45" s="251" t="s">
        <v>314</v>
      </c>
      <c r="AG45" s="252"/>
      <c r="AH45" s="249">
        <v>60</v>
      </c>
      <c r="AI45" s="250">
        <v>34</v>
      </c>
      <c r="AJ45" s="250">
        <v>78</v>
      </c>
      <c r="AK45" s="250">
        <v>15</v>
      </c>
      <c r="AL45" s="236"/>
      <c r="AM45" s="236"/>
      <c r="AN45" s="236"/>
      <c r="AO45" s="236"/>
      <c r="AP45" s="236"/>
      <c r="AQ45" s="236"/>
    </row>
    <row r="46" spans="1:43" x14ac:dyDescent="0.3">
      <c r="A46" s="109"/>
      <c r="B46" s="102"/>
      <c r="C46" s="102"/>
      <c r="D46" s="102"/>
      <c r="E46" s="110"/>
      <c r="F46" s="111"/>
      <c r="G46" s="111"/>
      <c r="H46" s="102"/>
      <c r="I46" s="102"/>
      <c r="J46" s="102"/>
      <c r="K46" s="102"/>
      <c r="L46" s="102"/>
      <c r="M46" s="102"/>
      <c r="N46" s="102"/>
      <c r="O46" s="102"/>
      <c r="P46" s="102"/>
      <c r="Q46" s="102"/>
      <c r="R46" s="102"/>
      <c r="S46" s="102"/>
      <c r="T46" s="102"/>
      <c r="U46" s="102"/>
      <c r="V46" s="102"/>
      <c r="W46" s="102"/>
      <c r="X46" s="102"/>
      <c r="Y46" s="220"/>
      <c r="Z46" s="113"/>
      <c r="AA46" s="113"/>
      <c r="AB46" s="113"/>
      <c r="AC46" s="117"/>
      <c r="AD46"/>
      <c r="AE46"/>
      <c r="AF46" s="393" t="s">
        <v>315</v>
      </c>
      <c r="AG46" s="284"/>
      <c r="AH46" s="394">
        <v>95</v>
      </c>
      <c r="AI46" s="394">
        <v>57</v>
      </c>
      <c r="AJ46" s="396">
        <v>127</v>
      </c>
      <c r="AK46" s="395">
        <v>20</v>
      </c>
      <c r="AL46" s="236"/>
      <c r="AM46" s="236"/>
      <c r="AN46" s="236"/>
      <c r="AO46" s="236"/>
      <c r="AP46" s="236"/>
      <c r="AQ46" s="236"/>
    </row>
    <row r="47" spans="1:43" x14ac:dyDescent="0.3">
      <c r="A47" s="118" t="str">
        <f>A10</f>
        <v>Partie C: C3 Besoins pour les cultures spéciales</v>
      </c>
      <c r="B47" s="119"/>
      <c r="C47" s="119"/>
      <c r="D47" s="119"/>
      <c r="E47" s="120"/>
      <c r="F47" s="121"/>
      <c r="G47" s="121"/>
      <c r="H47" s="119"/>
      <c r="I47" s="119"/>
      <c r="J47" s="119"/>
      <c r="K47" s="119"/>
      <c r="L47" s="119"/>
      <c r="M47" s="119"/>
      <c r="N47" s="119"/>
      <c r="O47" s="119"/>
      <c r="P47" s="119"/>
      <c r="Q47" s="119"/>
      <c r="R47" s="122" t="str">
        <f>R10</f>
        <v>Partie D: engrais utilisés pour la campagne</v>
      </c>
      <c r="S47" s="119"/>
      <c r="T47" s="119"/>
      <c r="U47" s="119"/>
      <c r="V47" s="119"/>
      <c r="W47" s="119"/>
      <c r="X47" s="119"/>
      <c r="Y47" s="119"/>
      <c r="Z47" s="119"/>
      <c r="AA47" s="119"/>
      <c r="AB47" s="119"/>
      <c r="AC47" s="123"/>
      <c r="AD47"/>
      <c r="AE47"/>
      <c r="AF47" s="251" t="s">
        <v>316</v>
      </c>
      <c r="AG47" s="252"/>
      <c r="AH47" s="263">
        <v>55</v>
      </c>
      <c r="AI47" s="264">
        <v>23</v>
      </c>
      <c r="AJ47" s="265">
        <v>72</v>
      </c>
      <c r="AK47" s="263">
        <v>20</v>
      </c>
      <c r="AL47" s="236"/>
      <c r="AM47" s="236"/>
      <c r="AN47" s="236"/>
      <c r="AO47" s="236"/>
      <c r="AP47" s="236"/>
      <c r="AQ47" s="236"/>
    </row>
    <row r="48" spans="1:43" ht="13.5" thickBot="1" x14ac:dyDescent="0.35">
      <c r="A48" s="124"/>
      <c r="B48" s="125"/>
      <c r="C48" s="125"/>
      <c r="D48" s="125"/>
      <c r="E48" s="126"/>
      <c r="F48" s="127"/>
      <c r="G48" s="127"/>
      <c r="H48" s="125"/>
      <c r="I48" s="125"/>
      <c r="J48" s="125"/>
      <c r="K48" s="125"/>
      <c r="L48" s="125"/>
      <c r="M48" s="125"/>
      <c r="N48" s="125"/>
      <c r="O48" s="125"/>
      <c r="P48" s="125"/>
      <c r="Q48" s="125"/>
      <c r="R48" s="125"/>
      <c r="S48" s="125"/>
      <c r="T48" s="125"/>
      <c r="U48" s="125"/>
      <c r="V48" s="125"/>
      <c r="W48" s="125"/>
      <c r="X48" s="125"/>
      <c r="Y48" s="128"/>
      <c r="Z48" s="129"/>
      <c r="AA48" s="129"/>
      <c r="AB48" s="129"/>
      <c r="AC48" s="130"/>
      <c r="AD48"/>
      <c r="AE48"/>
      <c r="AF48" s="393" t="s">
        <v>317</v>
      </c>
      <c r="AG48" s="284"/>
      <c r="AH48" s="275">
        <v>65</v>
      </c>
      <c r="AI48" s="285">
        <v>46</v>
      </c>
      <c r="AJ48" s="273">
        <v>84</v>
      </c>
      <c r="AK48" s="275">
        <v>30</v>
      </c>
      <c r="AL48" s="236"/>
      <c r="AM48" s="236"/>
      <c r="AN48" s="236"/>
      <c r="AO48" s="236"/>
      <c r="AP48" s="236"/>
      <c r="AQ48" s="236"/>
    </row>
    <row r="49" spans="1:43" x14ac:dyDescent="0.3">
      <c r="A49" s="131" t="s">
        <v>13</v>
      </c>
      <c r="B49" s="132"/>
      <c r="C49" s="132"/>
      <c r="D49" s="133" t="s">
        <v>14</v>
      </c>
      <c r="E49" s="134"/>
      <c r="F49" s="135" t="s">
        <v>15</v>
      </c>
      <c r="G49" s="136"/>
      <c r="H49" s="137"/>
      <c r="I49" s="138"/>
      <c r="J49" s="139"/>
      <c r="K49" s="140" t="s">
        <v>16</v>
      </c>
      <c r="L49" s="221"/>
      <c r="M49" s="142"/>
      <c r="N49" s="143" t="s">
        <v>17</v>
      </c>
      <c r="O49" s="137"/>
      <c r="P49" s="144"/>
      <c r="Q49" s="145"/>
      <c r="R49" s="133" t="s">
        <v>18</v>
      </c>
      <c r="S49" s="144"/>
      <c r="T49" s="145"/>
      <c r="U49" s="144"/>
      <c r="V49" s="144"/>
      <c r="W49" s="144"/>
      <c r="X49" s="146"/>
      <c r="Y49" s="147" t="s">
        <v>19</v>
      </c>
      <c r="Z49" s="137"/>
      <c r="AA49" s="138"/>
      <c r="AB49" s="133"/>
      <c r="AC49" s="148"/>
      <c r="AD49"/>
      <c r="AE49"/>
      <c r="AF49" s="397" t="s">
        <v>318</v>
      </c>
      <c r="AG49" s="398"/>
      <c r="AH49" s="399">
        <v>85</v>
      </c>
      <c r="AI49" s="400">
        <v>46</v>
      </c>
      <c r="AJ49" s="399">
        <v>121</v>
      </c>
      <c r="AK49" s="399">
        <v>15</v>
      </c>
      <c r="AL49" s="236"/>
      <c r="AM49" s="236"/>
      <c r="AN49" s="236"/>
      <c r="AO49" s="236"/>
      <c r="AP49" s="236"/>
      <c r="AQ49" s="236"/>
    </row>
    <row r="50" spans="1:43" x14ac:dyDescent="0.3">
      <c r="A50" s="150">
        <v>1</v>
      </c>
      <c r="B50" s="151">
        <v>2</v>
      </c>
      <c r="C50" s="152">
        <v>3</v>
      </c>
      <c r="D50" s="153">
        <v>4</v>
      </c>
      <c r="E50" s="154">
        <v>5</v>
      </c>
      <c r="F50" s="425">
        <v>6</v>
      </c>
      <c r="G50" s="426"/>
      <c r="H50" s="426"/>
      <c r="I50" s="426"/>
      <c r="J50" s="427"/>
      <c r="K50" s="425">
        <v>7</v>
      </c>
      <c r="L50" s="426"/>
      <c r="M50" s="427"/>
      <c r="N50" s="425">
        <v>8</v>
      </c>
      <c r="O50" s="426"/>
      <c r="P50" s="426"/>
      <c r="Q50" s="427"/>
      <c r="R50" s="425">
        <v>9</v>
      </c>
      <c r="S50" s="426"/>
      <c r="T50" s="427"/>
      <c r="U50" s="425">
        <v>10</v>
      </c>
      <c r="V50" s="426"/>
      <c r="W50" s="426"/>
      <c r="X50" s="427"/>
      <c r="Y50" s="155">
        <v>11</v>
      </c>
      <c r="Z50" s="428">
        <v>12</v>
      </c>
      <c r="AA50" s="426"/>
      <c r="AB50" s="426"/>
      <c r="AC50" s="429"/>
      <c r="AD50"/>
      <c r="AE50"/>
      <c r="AF50" s="262" t="s">
        <v>116</v>
      </c>
      <c r="AG50" s="265">
        <v>50</v>
      </c>
      <c r="AH50" s="267">
        <v>140</v>
      </c>
      <c r="AI50" s="267">
        <v>30</v>
      </c>
      <c r="AJ50" s="263">
        <v>130</v>
      </c>
      <c r="AK50" s="263">
        <v>20</v>
      </c>
      <c r="AL50" s="236"/>
      <c r="AM50" s="236"/>
      <c r="AN50" s="236"/>
      <c r="AO50" s="236"/>
      <c r="AP50" s="236"/>
      <c r="AQ50" s="236"/>
    </row>
    <row r="51" spans="1:43" ht="24" x14ac:dyDescent="0.3">
      <c r="A51" s="188" t="s">
        <v>20</v>
      </c>
      <c r="B51" s="189" t="s">
        <v>21</v>
      </c>
      <c r="C51" s="189" t="s">
        <v>22</v>
      </c>
      <c r="D51" s="158" t="s">
        <v>213</v>
      </c>
      <c r="E51" s="190" t="s">
        <v>23</v>
      </c>
      <c r="F51" s="191" t="s">
        <v>24</v>
      </c>
      <c r="G51" s="192"/>
      <c r="H51" s="119"/>
      <c r="I51" s="193"/>
      <c r="J51" s="194"/>
      <c r="K51" s="164" t="s">
        <v>240</v>
      </c>
      <c r="L51" s="162"/>
      <c r="M51" s="163"/>
      <c r="N51" s="165" t="s">
        <v>243</v>
      </c>
      <c r="O51" s="195"/>
      <c r="P51" s="195"/>
      <c r="Q51" s="196"/>
      <c r="R51" s="197" t="s">
        <v>25</v>
      </c>
      <c r="S51" s="232"/>
      <c r="T51" s="198"/>
      <c r="U51" s="199" t="s">
        <v>26</v>
      </c>
      <c r="V51" s="200"/>
      <c r="W51" s="200"/>
      <c r="X51" s="201"/>
      <c r="Y51" s="202" t="s">
        <v>194</v>
      </c>
      <c r="Z51" s="165" t="s">
        <v>243</v>
      </c>
      <c r="AA51" s="203"/>
      <c r="AB51" s="203"/>
      <c r="AC51" s="204"/>
      <c r="AD51"/>
      <c r="AE51"/>
      <c r="AF51" s="262" t="s">
        <v>117</v>
      </c>
      <c r="AG51" s="265">
        <v>25</v>
      </c>
      <c r="AH51" s="267">
        <v>150</v>
      </c>
      <c r="AI51" s="267">
        <v>30</v>
      </c>
      <c r="AJ51" s="263">
        <v>110</v>
      </c>
      <c r="AK51" s="263">
        <v>20</v>
      </c>
      <c r="AL51" s="236"/>
      <c r="AM51" s="236"/>
      <c r="AN51" s="236"/>
      <c r="AO51" s="236"/>
      <c r="AP51" s="236"/>
      <c r="AQ51" s="236"/>
    </row>
    <row r="52" spans="1:43" ht="15.5" thickBot="1" x14ac:dyDescent="0.45">
      <c r="A52" s="169"/>
      <c r="B52" s="170"/>
      <c r="C52" s="205" t="s">
        <v>27</v>
      </c>
      <c r="D52" s="172"/>
      <c r="E52" s="173" t="s">
        <v>27</v>
      </c>
      <c r="F52" s="222" t="s">
        <v>28</v>
      </c>
      <c r="G52" s="229" t="s">
        <v>214</v>
      </c>
      <c r="H52" s="175" t="s">
        <v>192</v>
      </c>
      <c r="I52" s="176" t="s">
        <v>193</v>
      </c>
      <c r="J52" s="177" t="s">
        <v>4</v>
      </c>
      <c r="K52" s="175" t="s">
        <v>192</v>
      </c>
      <c r="L52" s="176" t="s">
        <v>193</v>
      </c>
      <c r="M52" s="177" t="s">
        <v>4</v>
      </c>
      <c r="N52" s="176" t="s">
        <v>28</v>
      </c>
      <c r="O52" s="175" t="s">
        <v>192</v>
      </c>
      <c r="P52" s="176" t="s">
        <v>193</v>
      </c>
      <c r="Q52" s="177" t="s">
        <v>4</v>
      </c>
      <c r="R52" s="206"/>
      <c r="S52" s="178"/>
      <c r="T52" s="179"/>
      <c r="U52" s="180" t="s">
        <v>28</v>
      </c>
      <c r="V52" s="180" t="s">
        <v>2</v>
      </c>
      <c r="W52" s="180" t="s">
        <v>3</v>
      </c>
      <c r="X52" s="176" t="s">
        <v>4</v>
      </c>
      <c r="Y52" s="181"/>
      <c r="Z52" s="176" t="s">
        <v>28</v>
      </c>
      <c r="AA52" s="175" t="s">
        <v>192</v>
      </c>
      <c r="AB52" s="176" t="s">
        <v>193</v>
      </c>
      <c r="AC52" s="182" t="s">
        <v>4</v>
      </c>
      <c r="AD52"/>
      <c r="AE52"/>
      <c r="AF52" s="266" t="s">
        <v>62</v>
      </c>
      <c r="AG52" s="265">
        <v>180</v>
      </c>
      <c r="AH52" s="267">
        <v>220</v>
      </c>
      <c r="AI52" s="267">
        <v>30</v>
      </c>
      <c r="AJ52" s="263">
        <v>90</v>
      </c>
      <c r="AK52" s="263">
        <v>10</v>
      </c>
      <c r="AL52" s="236"/>
      <c r="AM52" s="236"/>
      <c r="AN52" s="236"/>
      <c r="AO52" s="236"/>
      <c r="AP52" s="236"/>
      <c r="AQ52" s="236"/>
    </row>
    <row r="53" spans="1:43" ht="13.5" thickBot="1" x14ac:dyDescent="0.35">
      <c r="A53" s="169"/>
      <c r="B53" s="185" t="s">
        <v>33</v>
      </c>
      <c r="C53" s="207">
        <f>C36</f>
        <v>1</v>
      </c>
      <c r="D53" s="185" t="s">
        <v>33</v>
      </c>
      <c r="E53" s="305">
        <f>E36</f>
        <v>1</v>
      </c>
      <c r="F53" s="306"/>
      <c r="G53" s="302"/>
      <c r="H53" s="171"/>
      <c r="I53" s="205"/>
      <c r="J53" s="179"/>
      <c r="K53" s="171"/>
      <c r="L53" s="171"/>
      <c r="M53" s="208"/>
      <c r="N53" s="367" t="s">
        <v>34</v>
      </c>
      <c r="O53" s="368"/>
      <c r="P53" s="211"/>
      <c r="Q53" s="211"/>
      <c r="R53" s="212"/>
      <c r="S53" s="212"/>
      <c r="T53" s="187"/>
      <c r="U53" s="303"/>
      <c r="V53" s="304"/>
      <c r="W53" s="304"/>
      <c r="X53" s="304"/>
      <c r="Y53" s="303"/>
      <c r="Z53" s="422" t="s">
        <v>35</v>
      </c>
      <c r="AA53" s="423"/>
      <c r="AB53" s="423"/>
      <c r="AC53" s="424"/>
      <c r="AD53"/>
      <c r="AE53"/>
      <c r="AF53" s="266" t="s">
        <v>255</v>
      </c>
      <c r="AG53" s="265">
        <v>250</v>
      </c>
      <c r="AH53" s="267">
        <v>300</v>
      </c>
      <c r="AI53" s="267">
        <v>35</v>
      </c>
      <c r="AJ53" s="263">
        <v>100</v>
      </c>
      <c r="AK53" s="263">
        <v>10</v>
      </c>
      <c r="AL53" s="236"/>
      <c r="AM53" s="236"/>
      <c r="AN53" s="236"/>
      <c r="AO53" s="236"/>
      <c r="AP53" s="236"/>
      <c r="AQ53" s="236"/>
    </row>
    <row r="54" spans="1:43" ht="13.5" thickBot="1" x14ac:dyDescent="0.35">
      <c r="A54" s="295"/>
      <c r="B54" s="296"/>
      <c r="C54" s="296"/>
      <c r="D54" s="296"/>
      <c r="E54" s="297"/>
      <c r="F54" s="298"/>
      <c r="G54" s="298"/>
      <c r="H54" s="296"/>
      <c r="I54" s="296"/>
      <c r="J54" s="299"/>
      <c r="K54" s="296"/>
      <c r="L54" s="296"/>
      <c r="M54" s="299"/>
      <c r="N54" s="213">
        <f>N36</f>
        <v>60</v>
      </c>
      <c r="O54" s="214">
        <f t="shared" ref="O54:Q54" si="36">O36</f>
        <v>20</v>
      </c>
      <c r="P54" s="215">
        <f t="shared" si="36"/>
        <v>75</v>
      </c>
      <c r="Q54" s="216">
        <f t="shared" si="36"/>
        <v>20</v>
      </c>
      <c r="R54" s="300"/>
      <c r="S54" s="300"/>
      <c r="T54" s="301"/>
      <c r="U54" s="300"/>
      <c r="V54" s="300"/>
      <c r="W54" s="300"/>
      <c r="X54" s="299"/>
      <c r="Y54" s="296"/>
      <c r="Z54" s="214">
        <f>Z36</f>
        <v>0</v>
      </c>
      <c r="AA54" s="215">
        <f>AA36</f>
        <v>0</v>
      </c>
      <c r="AB54" s="215">
        <f>AB36</f>
        <v>0</v>
      </c>
      <c r="AC54" s="215">
        <f>AC36</f>
        <v>0</v>
      </c>
      <c r="AD54"/>
      <c r="AE54"/>
      <c r="AF54" s="266" t="s">
        <v>63</v>
      </c>
      <c r="AG54" s="265">
        <v>800</v>
      </c>
      <c r="AH54" s="267">
        <v>260</v>
      </c>
      <c r="AI54" s="267">
        <v>60</v>
      </c>
      <c r="AJ54" s="263">
        <v>250</v>
      </c>
      <c r="AK54" s="263">
        <v>20</v>
      </c>
      <c r="AL54" s="236"/>
      <c r="AM54" s="236"/>
      <c r="AN54" s="236"/>
      <c r="AO54" s="236"/>
      <c r="AP54" s="236"/>
      <c r="AQ54" s="236"/>
    </row>
    <row r="55" spans="1:43" ht="13.9" customHeight="1" x14ac:dyDescent="0.25">
      <c r="A55" s="233"/>
      <c r="B55" s="286"/>
      <c r="C55" s="79"/>
      <c r="D55" s="80"/>
      <c r="E55" s="81"/>
      <c r="F55" s="183">
        <f t="shared" ref="F55:F63" si="37">IF(D55="",0,INDEX($AF$4:$AK$183,MATCH($D55,$AF$4:$AF$185,0),3))</f>
        <v>0</v>
      </c>
      <c r="G55" s="86"/>
      <c r="H55" s="183">
        <f t="shared" ref="H55:H63" si="38">IF($D55="",0,INDEX($AF$4:$AK$183,MATCH($D55,$AF$4:$AF$185,0),4))</f>
        <v>0</v>
      </c>
      <c r="I55" s="183">
        <f t="shared" ref="I55:I63" si="39">IF($D55="",0,INDEX($AF$4:$AK$183,MATCH($D55,$AF$4:$AF$185,0),5))</f>
        <v>0</v>
      </c>
      <c r="J55" s="183">
        <f t="shared" ref="J55:J63" si="40">IF($D55="",0,INDEX($AF$4:$AK$183,MATCH($D55,$AF$4:$AF$185,0),6))</f>
        <v>0</v>
      </c>
      <c r="K55" s="83"/>
      <c r="L55" s="84"/>
      <c r="M55" s="85"/>
      <c r="N55" s="98">
        <f t="shared" ref="N55" si="41">F55*E55+G55</f>
        <v>0</v>
      </c>
      <c r="O55" s="98">
        <f>(H55*K55)*$E55</f>
        <v>0</v>
      </c>
      <c r="P55" s="98">
        <f t="shared" ref="P55" si="42">(I55*L55)*$E55</f>
        <v>0</v>
      </c>
      <c r="Q55" s="98">
        <f t="shared" ref="Q55" si="43">(J55*M55)*$E55</f>
        <v>0</v>
      </c>
      <c r="R55" s="410"/>
      <c r="S55" s="411"/>
      <c r="T55" s="412"/>
      <c r="U55" s="94"/>
      <c r="V55" s="94"/>
      <c r="W55" s="94"/>
      <c r="X55" s="84"/>
      <c r="Y55" s="83"/>
      <c r="Z55" s="98">
        <f>ROUND((U55*Y55)/100,0)</f>
        <v>0</v>
      </c>
      <c r="AA55" s="98">
        <f>ROUND(V55*Y55/100,0)</f>
        <v>0</v>
      </c>
      <c r="AB55" s="101">
        <f>ROUND(W55*Y55/100,0)</f>
        <v>0</v>
      </c>
      <c r="AC55" s="100">
        <f>ROUND(X55*Y55/100,0)</f>
        <v>0</v>
      </c>
      <c r="AD55"/>
      <c r="AE55"/>
      <c r="AF55" s="268" t="s">
        <v>64</v>
      </c>
      <c r="AG55" s="269">
        <v>250</v>
      </c>
      <c r="AH55" s="270">
        <v>260</v>
      </c>
      <c r="AI55" s="270">
        <v>50</v>
      </c>
      <c r="AJ55" s="271">
        <v>170</v>
      </c>
      <c r="AK55" s="271">
        <v>5</v>
      </c>
      <c r="AL55" s="236"/>
      <c r="AM55" s="236"/>
      <c r="AN55" s="236"/>
      <c r="AO55" s="236"/>
      <c r="AP55" s="236"/>
      <c r="AQ55" s="236"/>
    </row>
    <row r="56" spans="1:43" ht="13.9" customHeight="1" x14ac:dyDescent="0.25">
      <c r="A56" s="233"/>
      <c r="B56" s="286"/>
      <c r="C56" s="79"/>
      <c r="D56" s="80"/>
      <c r="E56" s="81"/>
      <c r="F56" s="183">
        <f t="shared" si="37"/>
        <v>0</v>
      </c>
      <c r="G56" s="86"/>
      <c r="H56" s="183">
        <f t="shared" si="38"/>
        <v>0</v>
      </c>
      <c r="I56" s="183">
        <f t="shared" si="39"/>
        <v>0</v>
      </c>
      <c r="J56" s="183">
        <f t="shared" si="40"/>
        <v>0</v>
      </c>
      <c r="K56" s="83"/>
      <c r="L56" s="84"/>
      <c r="M56" s="85"/>
      <c r="N56" s="98">
        <f t="shared" ref="N56:N63" si="44">F56*E56+G56</f>
        <v>0</v>
      </c>
      <c r="O56" s="98">
        <f t="shared" ref="O56:O63" si="45">(H56*K56)*$E56</f>
        <v>0</v>
      </c>
      <c r="P56" s="98">
        <f t="shared" ref="P56:P63" si="46">(I56*L56)*$E56</f>
        <v>0</v>
      </c>
      <c r="Q56" s="99">
        <f t="shared" ref="Q56:Q63" si="47">(J56*M56)*$E56</f>
        <v>0</v>
      </c>
      <c r="R56" s="410"/>
      <c r="S56" s="411"/>
      <c r="T56" s="412"/>
      <c r="U56" s="94"/>
      <c r="V56" s="94"/>
      <c r="W56" s="94"/>
      <c r="X56" s="84"/>
      <c r="Y56" s="83"/>
      <c r="Z56" s="98">
        <f>ROUND((U56*Y56)/100,0)</f>
        <v>0</v>
      </c>
      <c r="AA56" s="98">
        <f>ROUND(V56*Y56/100,0)</f>
        <v>0</v>
      </c>
      <c r="AB56" s="101">
        <f>ROUND(W56*Y56/100,0)</f>
        <v>0</v>
      </c>
      <c r="AC56" s="100">
        <f>ROUND(X56*Y56/100,0)</f>
        <v>0</v>
      </c>
      <c r="AD56"/>
      <c r="AE56"/>
      <c r="AF56" s="266" t="s">
        <v>65</v>
      </c>
      <c r="AG56" s="265">
        <v>600</v>
      </c>
      <c r="AH56" s="267">
        <v>160</v>
      </c>
      <c r="AI56" s="267">
        <v>60</v>
      </c>
      <c r="AJ56" s="263">
        <v>200</v>
      </c>
      <c r="AK56" s="263">
        <v>10</v>
      </c>
      <c r="AL56" s="236"/>
      <c r="AM56" s="236"/>
      <c r="AN56" s="236"/>
      <c r="AO56" s="236"/>
      <c r="AP56" s="236"/>
      <c r="AQ56" s="236"/>
    </row>
    <row r="57" spans="1:43" ht="13.9" customHeight="1" x14ac:dyDescent="0.25">
      <c r="A57" s="233"/>
      <c r="B57" s="286"/>
      <c r="C57" s="79"/>
      <c r="D57" s="80"/>
      <c r="E57" s="81"/>
      <c r="F57" s="183">
        <f t="shared" si="37"/>
        <v>0</v>
      </c>
      <c r="G57" s="86"/>
      <c r="H57" s="183">
        <f t="shared" si="38"/>
        <v>0</v>
      </c>
      <c r="I57" s="183">
        <f t="shared" si="39"/>
        <v>0</v>
      </c>
      <c r="J57" s="183">
        <f t="shared" si="40"/>
        <v>0</v>
      </c>
      <c r="K57" s="83"/>
      <c r="L57" s="84"/>
      <c r="M57" s="85"/>
      <c r="N57" s="98">
        <f t="shared" si="44"/>
        <v>0</v>
      </c>
      <c r="O57" s="98">
        <f t="shared" si="45"/>
        <v>0</v>
      </c>
      <c r="P57" s="98">
        <f t="shared" si="46"/>
        <v>0</v>
      </c>
      <c r="Q57" s="99">
        <f t="shared" si="47"/>
        <v>0</v>
      </c>
      <c r="R57" s="410"/>
      <c r="S57" s="411"/>
      <c r="T57" s="412"/>
      <c r="U57" s="94"/>
      <c r="V57" s="94"/>
      <c r="W57" s="94"/>
      <c r="X57" s="84"/>
      <c r="Y57" s="83"/>
      <c r="Z57" s="98">
        <f>ROUND((U57*Y57)/100,0)</f>
        <v>0</v>
      </c>
      <c r="AA57" s="98">
        <f>ROUND(V57*Y57/100,0)</f>
        <v>0</v>
      </c>
      <c r="AB57" s="101">
        <f>ROUND(W57*Y57/100,0)</f>
        <v>0</v>
      </c>
      <c r="AC57" s="100">
        <f>ROUND(X57*Y57/100,0)</f>
        <v>0</v>
      </c>
      <c r="AD57"/>
      <c r="AE57"/>
      <c r="AF57" s="266" t="s">
        <v>256</v>
      </c>
      <c r="AG57" s="265">
        <v>700</v>
      </c>
      <c r="AH57" s="267">
        <v>200</v>
      </c>
      <c r="AI57" s="267">
        <v>60</v>
      </c>
      <c r="AJ57" s="263">
        <v>200</v>
      </c>
      <c r="AK57" s="263">
        <v>15</v>
      </c>
      <c r="AL57" s="236"/>
      <c r="AM57" s="236"/>
      <c r="AN57" s="236"/>
      <c r="AO57" s="236"/>
      <c r="AP57" s="236"/>
      <c r="AQ57" s="236"/>
    </row>
    <row r="58" spans="1:43" ht="13.9" customHeight="1" x14ac:dyDescent="0.25">
      <c r="A58" s="233"/>
      <c r="B58" s="286"/>
      <c r="C58" s="79"/>
      <c r="D58" s="80"/>
      <c r="E58" s="81"/>
      <c r="F58" s="183">
        <f t="shared" si="37"/>
        <v>0</v>
      </c>
      <c r="G58" s="86"/>
      <c r="H58" s="183">
        <f t="shared" si="38"/>
        <v>0</v>
      </c>
      <c r="I58" s="183">
        <f t="shared" si="39"/>
        <v>0</v>
      </c>
      <c r="J58" s="183">
        <f t="shared" si="40"/>
        <v>0</v>
      </c>
      <c r="K58" s="83"/>
      <c r="L58" s="84"/>
      <c r="M58" s="85"/>
      <c r="N58" s="98">
        <f t="shared" si="44"/>
        <v>0</v>
      </c>
      <c r="O58" s="98">
        <f t="shared" si="45"/>
        <v>0</v>
      </c>
      <c r="P58" s="98">
        <f t="shared" si="46"/>
        <v>0</v>
      </c>
      <c r="Q58" s="99">
        <f t="shared" si="47"/>
        <v>0</v>
      </c>
      <c r="R58" s="410"/>
      <c r="S58" s="411"/>
      <c r="T58" s="412"/>
      <c r="U58" s="94"/>
      <c r="V58" s="94"/>
      <c r="W58" s="94"/>
      <c r="X58" s="84"/>
      <c r="Y58" s="83"/>
      <c r="Z58" s="98">
        <f t="shared" ref="Z58:Z63" si="48">ROUND((U58*Y58)/100,0)</f>
        <v>0</v>
      </c>
      <c r="AA58" s="98">
        <f t="shared" ref="AA58:AA63" si="49">ROUND(V58*Y58/100,0)</f>
        <v>0</v>
      </c>
      <c r="AB58" s="101">
        <f t="shared" ref="AB58:AB63" si="50">ROUND(W58*Y58/100,0)</f>
        <v>0</v>
      </c>
      <c r="AC58" s="100">
        <f t="shared" ref="AC58:AC63" si="51">ROUND(X58*Y58/100,0)</f>
        <v>0</v>
      </c>
      <c r="AD58"/>
      <c r="AE58"/>
      <c r="AF58" s="266" t="s">
        <v>66</v>
      </c>
      <c r="AG58" s="265">
        <v>500</v>
      </c>
      <c r="AH58" s="267">
        <v>190</v>
      </c>
      <c r="AI58" s="267">
        <v>50</v>
      </c>
      <c r="AJ58" s="263">
        <v>200</v>
      </c>
      <c r="AK58" s="263">
        <v>20</v>
      </c>
      <c r="AL58" s="236"/>
      <c r="AM58" s="236"/>
      <c r="AN58" s="236"/>
      <c r="AO58" s="236"/>
      <c r="AP58" s="236"/>
      <c r="AQ58" s="236"/>
    </row>
    <row r="59" spans="1:43" ht="13.9" customHeight="1" x14ac:dyDescent="0.25">
      <c r="A59" s="233"/>
      <c r="B59" s="286"/>
      <c r="C59" s="79"/>
      <c r="D59" s="80"/>
      <c r="E59" s="81"/>
      <c r="F59" s="183">
        <f t="shared" si="37"/>
        <v>0</v>
      </c>
      <c r="G59" s="86"/>
      <c r="H59" s="183">
        <f t="shared" si="38"/>
        <v>0</v>
      </c>
      <c r="I59" s="183">
        <f t="shared" si="39"/>
        <v>0</v>
      </c>
      <c r="J59" s="183">
        <f t="shared" si="40"/>
        <v>0</v>
      </c>
      <c r="K59" s="83"/>
      <c r="L59" s="84"/>
      <c r="M59" s="85"/>
      <c r="N59" s="98">
        <f t="shared" si="44"/>
        <v>0</v>
      </c>
      <c r="O59" s="98">
        <f t="shared" si="45"/>
        <v>0</v>
      </c>
      <c r="P59" s="98">
        <f t="shared" si="46"/>
        <v>0</v>
      </c>
      <c r="Q59" s="99">
        <f t="shared" si="47"/>
        <v>0</v>
      </c>
      <c r="R59" s="410"/>
      <c r="S59" s="411"/>
      <c r="T59" s="412"/>
      <c r="U59" s="94"/>
      <c r="V59" s="94"/>
      <c r="W59" s="94"/>
      <c r="X59" s="84"/>
      <c r="Y59" s="83"/>
      <c r="Z59" s="98">
        <f t="shared" si="48"/>
        <v>0</v>
      </c>
      <c r="AA59" s="98">
        <f t="shared" si="49"/>
        <v>0</v>
      </c>
      <c r="AB59" s="101">
        <f t="shared" si="50"/>
        <v>0</v>
      </c>
      <c r="AC59" s="100">
        <f t="shared" si="51"/>
        <v>0</v>
      </c>
      <c r="AD59"/>
      <c r="AE59"/>
      <c r="AF59" s="268" t="s">
        <v>67</v>
      </c>
      <c r="AG59" s="269">
        <v>300</v>
      </c>
      <c r="AH59" s="270">
        <v>120</v>
      </c>
      <c r="AI59" s="270">
        <v>30</v>
      </c>
      <c r="AJ59" s="271">
        <v>140</v>
      </c>
      <c r="AK59" s="271">
        <v>10</v>
      </c>
      <c r="AL59" s="236"/>
      <c r="AM59" s="236"/>
      <c r="AN59" s="236"/>
      <c r="AO59" s="236"/>
      <c r="AP59" s="236"/>
      <c r="AQ59" s="236"/>
    </row>
    <row r="60" spans="1:43" ht="13.9" customHeight="1" x14ac:dyDescent="0.25">
      <c r="A60" s="233"/>
      <c r="B60" s="286"/>
      <c r="C60" s="82"/>
      <c r="D60" s="80"/>
      <c r="E60" s="81"/>
      <c r="F60" s="183">
        <f t="shared" si="37"/>
        <v>0</v>
      </c>
      <c r="G60" s="86"/>
      <c r="H60" s="183">
        <f t="shared" si="38"/>
        <v>0</v>
      </c>
      <c r="I60" s="183">
        <f t="shared" si="39"/>
        <v>0</v>
      </c>
      <c r="J60" s="183">
        <f t="shared" si="40"/>
        <v>0</v>
      </c>
      <c r="K60" s="83"/>
      <c r="L60" s="84"/>
      <c r="M60" s="85"/>
      <c r="N60" s="98">
        <f t="shared" si="44"/>
        <v>0</v>
      </c>
      <c r="O60" s="98">
        <f t="shared" si="45"/>
        <v>0</v>
      </c>
      <c r="P60" s="98">
        <f t="shared" si="46"/>
        <v>0</v>
      </c>
      <c r="Q60" s="99">
        <f t="shared" si="47"/>
        <v>0</v>
      </c>
      <c r="R60" s="410"/>
      <c r="S60" s="411"/>
      <c r="T60" s="412"/>
      <c r="U60" s="94"/>
      <c r="V60" s="94"/>
      <c r="W60" s="94"/>
      <c r="X60" s="84"/>
      <c r="Y60" s="83"/>
      <c r="Z60" s="98">
        <f t="shared" si="48"/>
        <v>0</v>
      </c>
      <c r="AA60" s="98">
        <f t="shared" si="49"/>
        <v>0</v>
      </c>
      <c r="AB60" s="101">
        <f t="shared" si="50"/>
        <v>0</v>
      </c>
      <c r="AC60" s="100">
        <f t="shared" si="51"/>
        <v>0</v>
      </c>
      <c r="AD60"/>
      <c r="AE60"/>
      <c r="AF60" s="266" t="s">
        <v>68</v>
      </c>
      <c r="AG60" s="265">
        <v>400</v>
      </c>
      <c r="AH60" s="267">
        <v>140</v>
      </c>
      <c r="AI60" s="267">
        <v>40</v>
      </c>
      <c r="AJ60" s="263">
        <v>160</v>
      </c>
      <c r="AK60" s="263">
        <v>10</v>
      </c>
      <c r="AL60" s="236"/>
      <c r="AM60" s="236"/>
      <c r="AN60" s="236"/>
      <c r="AO60" s="236"/>
      <c r="AP60" s="236"/>
      <c r="AQ60" s="236"/>
    </row>
    <row r="61" spans="1:43" ht="13.9" customHeight="1" x14ac:dyDescent="0.25">
      <c r="A61" s="233"/>
      <c r="B61" s="286"/>
      <c r="C61" s="82"/>
      <c r="D61" s="80"/>
      <c r="E61" s="81"/>
      <c r="F61" s="183">
        <f t="shared" si="37"/>
        <v>0</v>
      </c>
      <c r="G61" s="86"/>
      <c r="H61" s="183">
        <f t="shared" si="38"/>
        <v>0</v>
      </c>
      <c r="I61" s="183">
        <f t="shared" si="39"/>
        <v>0</v>
      </c>
      <c r="J61" s="183">
        <f t="shared" si="40"/>
        <v>0</v>
      </c>
      <c r="K61" s="83"/>
      <c r="L61" s="84"/>
      <c r="M61" s="85"/>
      <c r="N61" s="98">
        <f t="shared" si="44"/>
        <v>0</v>
      </c>
      <c r="O61" s="98">
        <f t="shared" si="45"/>
        <v>0</v>
      </c>
      <c r="P61" s="98">
        <f t="shared" si="46"/>
        <v>0</v>
      </c>
      <c r="Q61" s="99">
        <f t="shared" si="47"/>
        <v>0</v>
      </c>
      <c r="R61" s="410"/>
      <c r="S61" s="411"/>
      <c r="T61" s="412"/>
      <c r="U61" s="94"/>
      <c r="V61" s="94"/>
      <c r="W61" s="94"/>
      <c r="X61" s="84"/>
      <c r="Y61" s="83"/>
      <c r="Z61" s="98">
        <f t="shared" si="48"/>
        <v>0</v>
      </c>
      <c r="AA61" s="98">
        <f t="shared" si="49"/>
        <v>0</v>
      </c>
      <c r="AB61" s="101">
        <f t="shared" si="50"/>
        <v>0</v>
      </c>
      <c r="AC61" s="100">
        <f t="shared" si="51"/>
        <v>0</v>
      </c>
      <c r="AD61"/>
      <c r="AE61"/>
      <c r="AF61" s="266" t="s">
        <v>69</v>
      </c>
      <c r="AG61" s="265">
        <v>300</v>
      </c>
      <c r="AH61" s="267">
        <v>140</v>
      </c>
      <c r="AI61" s="267">
        <v>40</v>
      </c>
      <c r="AJ61" s="263">
        <v>150</v>
      </c>
      <c r="AK61" s="263">
        <v>10</v>
      </c>
      <c r="AL61" s="236"/>
      <c r="AM61" s="236"/>
      <c r="AN61" s="236"/>
      <c r="AO61" s="236"/>
      <c r="AP61" s="236"/>
      <c r="AQ61" s="236"/>
    </row>
    <row r="62" spans="1:43" ht="13.9" customHeight="1" x14ac:dyDescent="0.25">
      <c r="A62" s="233"/>
      <c r="B62" s="286"/>
      <c r="C62" s="82"/>
      <c r="D62" s="80"/>
      <c r="E62" s="81"/>
      <c r="F62" s="183">
        <f t="shared" si="37"/>
        <v>0</v>
      </c>
      <c r="G62" s="86"/>
      <c r="H62" s="183">
        <f t="shared" si="38"/>
        <v>0</v>
      </c>
      <c r="I62" s="183">
        <f t="shared" si="39"/>
        <v>0</v>
      </c>
      <c r="J62" s="183">
        <f t="shared" si="40"/>
        <v>0</v>
      </c>
      <c r="K62" s="83"/>
      <c r="L62" s="84"/>
      <c r="M62" s="85"/>
      <c r="N62" s="98">
        <f t="shared" si="44"/>
        <v>0</v>
      </c>
      <c r="O62" s="98">
        <f t="shared" si="45"/>
        <v>0</v>
      </c>
      <c r="P62" s="98">
        <f t="shared" si="46"/>
        <v>0</v>
      </c>
      <c r="Q62" s="99">
        <f t="shared" si="47"/>
        <v>0</v>
      </c>
      <c r="R62" s="410"/>
      <c r="S62" s="411"/>
      <c r="T62" s="412"/>
      <c r="U62" s="94"/>
      <c r="V62" s="94"/>
      <c r="W62" s="94"/>
      <c r="X62" s="84"/>
      <c r="Y62" s="83"/>
      <c r="Z62" s="98">
        <f t="shared" si="48"/>
        <v>0</v>
      </c>
      <c r="AA62" s="98">
        <f t="shared" si="49"/>
        <v>0</v>
      </c>
      <c r="AB62" s="101">
        <f t="shared" si="50"/>
        <v>0</v>
      </c>
      <c r="AC62" s="100">
        <f t="shared" si="51"/>
        <v>0</v>
      </c>
      <c r="AD62"/>
      <c r="AE62"/>
      <c r="AF62" s="266" t="s">
        <v>257</v>
      </c>
      <c r="AG62" s="265">
        <v>350</v>
      </c>
      <c r="AH62" s="267">
        <v>300</v>
      </c>
      <c r="AI62" s="267">
        <v>40</v>
      </c>
      <c r="AJ62" s="263">
        <v>150</v>
      </c>
      <c r="AK62" s="263">
        <v>15</v>
      </c>
      <c r="AL62" s="236"/>
      <c r="AM62" s="236"/>
      <c r="AN62" s="236"/>
      <c r="AO62" s="236"/>
      <c r="AP62" s="236"/>
      <c r="AQ62" s="236"/>
    </row>
    <row r="63" spans="1:43" ht="13.9" customHeight="1" thickBot="1" x14ac:dyDescent="0.3">
      <c r="A63" s="327"/>
      <c r="B63" s="328"/>
      <c r="C63" s="380"/>
      <c r="D63" s="315"/>
      <c r="E63" s="316"/>
      <c r="F63" s="385">
        <f t="shared" si="37"/>
        <v>0</v>
      </c>
      <c r="G63" s="317"/>
      <c r="H63" s="329">
        <f t="shared" si="38"/>
        <v>0</v>
      </c>
      <c r="I63" s="329">
        <f t="shared" si="39"/>
        <v>0</v>
      </c>
      <c r="J63" s="386">
        <f t="shared" si="40"/>
        <v>0</v>
      </c>
      <c r="K63" s="318"/>
      <c r="L63" s="319"/>
      <c r="M63" s="320"/>
      <c r="N63" s="321">
        <f t="shared" si="44"/>
        <v>0</v>
      </c>
      <c r="O63" s="321">
        <f t="shared" si="45"/>
        <v>0</v>
      </c>
      <c r="P63" s="321">
        <f t="shared" si="46"/>
        <v>0</v>
      </c>
      <c r="Q63" s="322">
        <f t="shared" si="47"/>
        <v>0</v>
      </c>
      <c r="R63" s="413"/>
      <c r="S63" s="414"/>
      <c r="T63" s="415"/>
      <c r="U63" s="323"/>
      <c r="V63" s="323"/>
      <c r="W63" s="323"/>
      <c r="X63" s="319"/>
      <c r="Y63" s="318"/>
      <c r="Z63" s="321">
        <f t="shared" si="48"/>
        <v>0</v>
      </c>
      <c r="AA63" s="321">
        <f t="shared" si="49"/>
        <v>0</v>
      </c>
      <c r="AB63" s="321">
        <f t="shared" si="50"/>
        <v>0</v>
      </c>
      <c r="AC63" s="324">
        <f t="shared" si="51"/>
        <v>0</v>
      </c>
      <c r="AD63"/>
      <c r="AE63"/>
      <c r="AF63" s="266" t="s">
        <v>258</v>
      </c>
      <c r="AG63" s="265">
        <v>350</v>
      </c>
      <c r="AH63" s="267">
        <v>290</v>
      </c>
      <c r="AI63" s="267">
        <v>40</v>
      </c>
      <c r="AJ63" s="263">
        <v>150</v>
      </c>
      <c r="AK63" s="263">
        <v>15</v>
      </c>
      <c r="AL63" s="236"/>
      <c r="AM63" s="236"/>
      <c r="AN63" s="236"/>
      <c r="AO63" s="236"/>
      <c r="AP63" s="236"/>
      <c r="AQ63" s="236"/>
    </row>
    <row r="64" spans="1:43" ht="13.9" customHeight="1" thickTop="1" x14ac:dyDescent="0.3">
      <c r="A64" s="309"/>
      <c r="B64" s="307"/>
      <c r="C64" s="310">
        <v>1</v>
      </c>
      <c r="D64" s="308"/>
      <c r="E64" s="310">
        <f>SUM(E53:E63)</f>
        <v>1</v>
      </c>
      <c r="F64" s="416" t="s">
        <v>29</v>
      </c>
      <c r="G64" s="417"/>
      <c r="H64" s="417"/>
      <c r="I64" s="417"/>
      <c r="J64" s="417"/>
      <c r="K64" s="417"/>
      <c r="L64" s="417"/>
      <c r="M64" s="418"/>
      <c r="N64" s="311">
        <f>SUM(N54:N63)</f>
        <v>60</v>
      </c>
      <c r="O64" s="311">
        <f>SUM(O54:O63)</f>
        <v>20</v>
      </c>
      <c r="P64" s="311">
        <f>SUM(P54:P63)</f>
        <v>75</v>
      </c>
      <c r="Q64" s="311">
        <f>SUM(Q54:Q63)</f>
        <v>20</v>
      </c>
      <c r="R64" s="307"/>
      <c r="S64" s="307"/>
      <c r="T64" s="307"/>
      <c r="U64" s="419" t="s">
        <v>30</v>
      </c>
      <c r="V64" s="420"/>
      <c r="W64" s="420"/>
      <c r="X64" s="420"/>
      <c r="Y64" s="421"/>
      <c r="Z64" s="311">
        <f>SUM(Z54:Z63)</f>
        <v>0</v>
      </c>
      <c r="AA64" s="311">
        <f>SUM(AA54:AA63)</f>
        <v>0</v>
      </c>
      <c r="AB64" s="311">
        <f>SUM(AB54:AB63)</f>
        <v>0</v>
      </c>
      <c r="AC64" s="312">
        <f>SUM(AC54:AC63)</f>
        <v>0</v>
      </c>
      <c r="AD64"/>
      <c r="AE64"/>
      <c r="AF64" s="268" t="s">
        <v>259</v>
      </c>
      <c r="AG64" s="269">
        <v>400</v>
      </c>
      <c r="AH64" s="270">
        <v>310</v>
      </c>
      <c r="AI64" s="270">
        <v>40</v>
      </c>
      <c r="AJ64" s="271">
        <v>150</v>
      </c>
      <c r="AK64" s="271">
        <v>15</v>
      </c>
      <c r="AL64" s="236"/>
      <c r="AM64" s="236"/>
      <c r="AN64" s="236"/>
      <c r="AO64" s="236"/>
      <c r="AP64" s="236"/>
      <c r="AQ64" s="236"/>
    </row>
    <row r="65" spans="1:43" ht="13.9" customHeight="1" thickBot="1" x14ac:dyDescent="0.35">
      <c r="A65" s="287"/>
      <c r="B65" s="288"/>
      <c r="C65" s="290"/>
      <c r="D65" s="289"/>
      <c r="E65" s="291"/>
      <c r="F65" s="292"/>
      <c r="G65" s="292"/>
      <c r="H65" s="293"/>
      <c r="I65" s="293"/>
      <c r="J65" s="403" t="s">
        <v>31</v>
      </c>
      <c r="K65" s="404"/>
      <c r="L65" s="404"/>
      <c r="M65" s="405"/>
      <c r="N65" s="325">
        <f>ROUND(N64/$E$64,1)</f>
        <v>60</v>
      </c>
      <c r="O65" s="325">
        <f>ROUND(O64/$E$64,1)</f>
        <v>20</v>
      </c>
      <c r="P65" s="325">
        <f>ROUND(P64/$E$64,1)</f>
        <v>75</v>
      </c>
      <c r="Q65" s="325">
        <f>ROUND(Q64/$E$64,1)</f>
        <v>20</v>
      </c>
      <c r="R65" s="288"/>
      <c r="S65" s="288"/>
      <c r="T65" s="288"/>
      <c r="U65" s="294"/>
      <c r="V65" s="288"/>
      <c r="W65" s="406" t="s">
        <v>32</v>
      </c>
      <c r="X65" s="407"/>
      <c r="Y65" s="408"/>
      <c r="Z65" s="325">
        <f>Z64/$E$64</f>
        <v>0</v>
      </c>
      <c r="AA65" s="325">
        <f>AA64/$E$64</f>
        <v>0</v>
      </c>
      <c r="AB65" s="325">
        <f>AB64/$E$64</f>
        <v>0</v>
      </c>
      <c r="AC65" s="326">
        <f>AC64/$E$64</f>
        <v>0</v>
      </c>
      <c r="AD65"/>
      <c r="AE65"/>
      <c r="AF65" s="266" t="s">
        <v>70</v>
      </c>
      <c r="AG65" s="265">
        <v>300</v>
      </c>
      <c r="AH65" s="267">
        <v>250</v>
      </c>
      <c r="AI65" s="267">
        <v>50</v>
      </c>
      <c r="AJ65" s="263">
        <v>160</v>
      </c>
      <c r="AK65" s="263">
        <v>10</v>
      </c>
      <c r="AL65" s="236"/>
      <c r="AM65" s="236"/>
      <c r="AN65" s="236"/>
      <c r="AO65" s="236"/>
      <c r="AP65" s="236"/>
      <c r="AQ65" s="236"/>
    </row>
    <row r="66" spans="1:43" ht="13.9" customHeight="1" thickBot="1" x14ac:dyDescent="0.35">
      <c r="B66" s="102"/>
      <c r="C66" s="102"/>
      <c r="D66" s="102"/>
      <c r="E66" s="1"/>
      <c r="F66" s="102"/>
      <c r="G66" s="102"/>
      <c r="H66" s="102"/>
      <c r="I66" s="102"/>
      <c r="J66" s="102"/>
      <c r="K66" s="102"/>
      <c r="L66" s="102"/>
      <c r="M66" s="102"/>
      <c r="N66" s="224" t="s">
        <v>28</v>
      </c>
      <c r="O66" s="224" t="s">
        <v>2</v>
      </c>
      <c r="P66" s="224" t="s">
        <v>3</v>
      </c>
      <c r="Q66" s="224" t="s">
        <v>4</v>
      </c>
      <c r="R66" s="102"/>
      <c r="S66" s="102"/>
      <c r="T66" s="102"/>
      <c r="U66" s="102"/>
      <c r="V66" s="102"/>
      <c r="W66" s="102"/>
      <c r="X66" s="102"/>
      <c r="Y66" s="102"/>
      <c r="Z66" s="224" t="s">
        <v>28</v>
      </c>
      <c r="AA66" s="224" t="s">
        <v>2</v>
      </c>
      <c r="AB66" s="224" t="s">
        <v>3</v>
      </c>
      <c r="AC66" s="224" t="s">
        <v>4</v>
      </c>
      <c r="AD66"/>
      <c r="AE66"/>
      <c r="AF66" s="266" t="s">
        <v>71</v>
      </c>
      <c r="AG66" s="265">
        <v>300</v>
      </c>
      <c r="AH66" s="267">
        <v>130</v>
      </c>
      <c r="AI66" s="267">
        <v>40</v>
      </c>
      <c r="AJ66" s="263">
        <v>120</v>
      </c>
      <c r="AK66" s="263">
        <v>20</v>
      </c>
      <c r="AL66" s="236"/>
      <c r="AM66" s="236"/>
      <c r="AN66" s="236"/>
      <c r="AO66" s="236"/>
      <c r="AP66" s="236"/>
      <c r="AQ66" s="236"/>
    </row>
    <row r="67" spans="1:43" ht="13.9" customHeight="1" thickBot="1" x14ac:dyDescent="0.4">
      <c r="A67" s="362" t="s">
        <v>234</v>
      </c>
      <c r="B67" s="102"/>
      <c r="C67" s="102"/>
      <c r="D67" s="102"/>
      <c r="E67" s="225" t="s">
        <v>224</v>
      </c>
      <c r="F67" s="1"/>
      <c r="G67" s="1"/>
      <c r="K67" s="102"/>
      <c r="L67" s="102"/>
      <c r="M67" s="102"/>
      <c r="N67" s="214">
        <f>Z64</f>
        <v>0</v>
      </c>
      <c r="O67" s="214">
        <f>AA64</f>
        <v>0</v>
      </c>
      <c r="P67" s="214">
        <f>AB64</f>
        <v>0</v>
      </c>
      <c r="Q67" s="214">
        <f>AC64</f>
        <v>0</v>
      </c>
      <c r="R67" s="102"/>
      <c r="S67" s="103"/>
      <c r="V67" s="103" t="s">
        <v>225</v>
      </c>
      <c r="W67" s="103"/>
      <c r="X67" s="103"/>
      <c r="Y67" s="224"/>
      <c r="Z67" s="359">
        <f>Z65</f>
        <v>0</v>
      </c>
      <c r="AA67" s="359">
        <f>AA65</f>
        <v>0</v>
      </c>
      <c r="AB67" s="359">
        <f>AB65</f>
        <v>0</v>
      </c>
      <c r="AC67" s="359">
        <f>AC65</f>
        <v>0</v>
      </c>
      <c r="AD67"/>
      <c r="AE67"/>
      <c r="AF67" s="266" t="s">
        <v>72</v>
      </c>
      <c r="AG67" s="265">
        <v>450</v>
      </c>
      <c r="AH67" s="267">
        <v>170</v>
      </c>
      <c r="AI67" s="267">
        <v>50</v>
      </c>
      <c r="AJ67" s="263">
        <v>150</v>
      </c>
      <c r="AK67" s="263">
        <v>30</v>
      </c>
      <c r="AL67" s="236"/>
      <c r="AM67" s="236"/>
      <c r="AN67" s="236"/>
      <c r="AO67" s="236"/>
      <c r="AP67" s="236"/>
      <c r="AQ67" s="236"/>
    </row>
    <row r="68" spans="1:43" ht="13.9" customHeight="1" thickBot="1" x14ac:dyDescent="0.35">
      <c r="A68" s="102"/>
      <c r="B68" s="102"/>
      <c r="C68" s="102"/>
      <c r="D68" s="102"/>
      <c r="F68" s="102"/>
      <c r="G68" s="102"/>
      <c r="H68" s="102"/>
      <c r="I68" s="102"/>
      <c r="J68" s="102"/>
      <c r="K68" s="102"/>
      <c r="L68" s="102"/>
      <c r="M68" s="102"/>
      <c r="N68" s="113"/>
      <c r="O68" s="113"/>
      <c r="P68" s="113"/>
      <c r="Q68" s="113"/>
      <c r="R68" s="102"/>
      <c r="U68" s="102"/>
      <c r="V68" s="102"/>
      <c r="W68" s="102"/>
      <c r="X68" s="102"/>
      <c r="Y68" s="102"/>
      <c r="Z68" s="111"/>
      <c r="AA68" s="111"/>
      <c r="AB68" s="111"/>
      <c r="AC68" s="111"/>
      <c r="AD68"/>
      <c r="AE68"/>
      <c r="AF68" s="268" t="s">
        <v>73</v>
      </c>
      <c r="AG68" s="269">
        <v>400</v>
      </c>
      <c r="AH68" s="270">
        <v>150</v>
      </c>
      <c r="AI68" s="270">
        <v>30</v>
      </c>
      <c r="AJ68" s="271">
        <v>120</v>
      </c>
      <c r="AK68" s="271">
        <v>20</v>
      </c>
      <c r="AL68" s="236"/>
      <c r="AM68" s="236"/>
      <c r="AN68" s="236"/>
      <c r="AO68" s="236"/>
      <c r="AP68" s="236"/>
      <c r="AQ68" s="236"/>
    </row>
    <row r="69" spans="1:43" ht="13.9" customHeight="1" thickBot="1" x14ac:dyDescent="0.35">
      <c r="A69" s="102"/>
      <c r="B69" s="102"/>
      <c r="D69" s="103" t="s">
        <v>36</v>
      </c>
      <c r="E69" s="225" t="s">
        <v>223</v>
      </c>
      <c r="F69" s="224"/>
      <c r="G69" s="224"/>
      <c r="I69" s="102"/>
      <c r="J69" s="102"/>
      <c r="K69" s="102"/>
      <c r="L69" s="102"/>
      <c r="M69" s="102"/>
      <c r="N69" s="214">
        <f>N64</f>
        <v>60</v>
      </c>
      <c r="O69" s="214">
        <f>O64</f>
        <v>20</v>
      </c>
      <c r="P69" s="214">
        <f>P64</f>
        <v>75</v>
      </c>
      <c r="Q69" s="214">
        <f>Q64</f>
        <v>20</v>
      </c>
      <c r="R69" s="102"/>
      <c r="S69" s="102"/>
      <c r="T69" s="102"/>
      <c r="V69" s="103" t="s">
        <v>226</v>
      </c>
      <c r="W69" s="102"/>
      <c r="X69" s="102"/>
      <c r="Y69" s="102"/>
      <c r="Z69" s="359">
        <f>N65</f>
        <v>60</v>
      </c>
      <c r="AA69" s="359">
        <f>O65</f>
        <v>20</v>
      </c>
      <c r="AB69" s="359">
        <f>P65</f>
        <v>75</v>
      </c>
      <c r="AC69" s="359">
        <f>Q65</f>
        <v>20</v>
      </c>
      <c r="AD69"/>
      <c r="AE69"/>
      <c r="AF69" s="266" t="s">
        <v>74</v>
      </c>
      <c r="AG69" s="265">
        <v>400</v>
      </c>
      <c r="AH69" s="267">
        <v>140</v>
      </c>
      <c r="AI69" s="267">
        <v>40</v>
      </c>
      <c r="AJ69" s="263">
        <v>160</v>
      </c>
      <c r="AK69" s="263">
        <v>10</v>
      </c>
      <c r="AL69" s="236"/>
      <c r="AM69" s="236"/>
      <c r="AN69" s="236"/>
      <c r="AO69" s="236"/>
      <c r="AP69" s="236"/>
      <c r="AQ69" s="236"/>
    </row>
    <row r="70" spans="1:43" ht="13.9" customHeight="1" thickBot="1" x14ac:dyDescent="0.35">
      <c r="A70" s="102"/>
      <c r="B70" s="102"/>
      <c r="C70" s="102"/>
      <c r="D70" s="102"/>
      <c r="E70" s="102"/>
      <c r="F70" s="102"/>
      <c r="G70" s="102"/>
      <c r="H70" s="102"/>
      <c r="I70" s="102"/>
      <c r="J70" s="102"/>
      <c r="K70" s="102"/>
      <c r="L70" s="102"/>
      <c r="M70" s="102"/>
      <c r="N70" s="113"/>
      <c r="O70" s="113"/>
      <c r="P70" s="113"/>
      <c r="Q70" s="113"/>
      <c r="R70" s="102"/>
      <c r="S70" s="102"/>
      <c r="T70" s="102"/>
      <c r="U70" s="102"/>
      <c r="V70" s="102"/>
      <c r="W70" s="102"/>
      <c r="X70" s="102"/>
      <c r="Y70" s="102"/>
      <c r="Z70" s="111"/>
      <c r="AA70" s="111"/>
      <c r="AB70" s="111"/>
      <c r="AC70" s="111"/>
      <c r="AD70"/>
      <c r="AE70"/>
      <c r="AF70" s="266" t="s">
        <v>75</v>
      </c>
      <c r="AG70" s="265">
        <v>400</v>
      </c>
      <c r="AH70" s="267">
        <v>140</v>
      </c>
      <c r="AI70" s="267">
        <v>30</v>
      </c>
      <c r="AJ70" s="263">
        <v>150</v>
      </c>
      <c r="AK70" s="263">
        <v>20</v>
      </c>
      <c r="AL70" s="236"/>
      <c r="AM70" s="236"/>
      <c r="AN70" s="236"/>
      <c r="AO70" s="236"/>
      <c r="AP70" s="236"/>
      <c r="AQ70" s="236"/>
    </row>
    <row r="71" spans="1:43" ht="13.9" customHeight="1" thickBot="1" x14ac:dyDescent="0.4">
      <c r="A71" s="102"/>
      <c r="D71" s="226" t="s">
        <v>37</v>
      </c>
      <c r="E71" s="103" t="s">
        <v>38</v>
      </c>
      <c r="F71" s="102"/>
      <c r="G71" s="102"/>
      <c r="H71" s="102"/>
      <c r="I71" s="224"/>
      <c r="J71" s="102"/>
      <c r="K71" s="102"/>
      <c r="L71" s="102"/>
      <c r="M71" s="102"/>
      <c r="N71" s="214">
        <f>N67-N69</f>
        <v>-60</v>
      </c>
      <c r="O71" s="214">
        <f>O67-O69</f>
        <v>-20</v>
      </c>
      <c r="P71" s="214">
        <f>P67-P69</f>
        <v>-75</v>
      </c>
      <c r="Q71" s="214">
        <f>Q67-Q69</f>
        <v>-20</v>
      </c>
      <c r="R71" s="102"/>
      <c r="T71" s="103"/>
      <c r="U71" s="103"/>
      <c r="V71" s="103" t="s">
        <v>227</v>
      </c>
      <c r="W71" s="103"/>
      <c r="X71" s="103"/>
      <c r="Y71" s="103"/>
      <c r="Z71" s="359">
        <f>Z67-Z69</f>
        <v>-60</v>
      </c>
      <c r="AA71" s="359">
        <f>AA67-AA69</f>
        <v>-20</v>
      </c>
      <c r="AB71" s="359">
        <f>AB67-AB69</f>
        <v>-75</v>
      </c>
      <c r="AC71" s="359">
        <f>AC67-AC69</f>
        <v>-20</v>
      </c>
      <c r="AD71"/>
      <c r="AE71"/>
      <c r="AF71" s="266" t="s">
        <v>260</v>
      </c>
      <c r="AG71" s="265">
        <v>250</v>
      </c>
      <c r="AH71" s="267">
        <v>180</v>
      </c>
      <c r="AI71" s="267">
        <v>45</v>
      </c>
      <c r="AJ71" s="263">
        <v>200</v>
      </c>
      <c r="AK71" s="263">
        <v>15</v>
      </c>
      <c r="AL71" s="236"/>
      <c r="AM71" s="236"/>
      <c r="AN71" s="236"/>
      <c r="AO71" s="236"/>
      <c r="AP71" s="236"/>
      <c r="AQ71" s="236"/>
    </row>
    <row r="72" spans="1:43" ht="13.9" customHeight="1" thickBot="1" x14ac:dyDescent="0.35">
      <c r="A72" s="102"/>
      <c r="B72" s="102"/>
      <c r="C72" s="102"/>
      <c r="D72" s="102"/>
      <c r="E72" s="361" t="s">
        <v>228</v>
      </c>
      <c r="F72" s="111"/>
      <c r="G72" s="111"/>
      <c r="H72" s="102"/>
      <c r="I72" s="102"/>
      <c r="J72" s="102"/>
      <c r="K72" s="102"/>
      <c r="L72" s="102"/>
      <c r="M72" s="102"/>
      <c r="N72" s="372">
        <f>N71/N69*100</f>
        <v>-100</v>
      </c>
      <c r="O72" s="372">
        <f>O71/O69*100</f>
        <v>-100</v>
      </c>
      <c r="P72" s="372">
        <f>P71/P69*100</f>
        <v>-100</v>
      </c>
      <c r="Q72" s="372">
        <f>Q71/Q69*100</f>
        <v>-100</v>
      </c>
      <c r="R72" s="102"/>
      <c r="T72" s="103"/>
      <c r="U72" s="103"/>
      <c r="V72" s="103"/>
      <c r="W72" s="103"/>
      <c r="X72" s="102"/>
      <c r="Y72" s="102"/>
      <c r="Z72" s="360"/>
      <c r="AA72" s="360"/>
      <c r="AB72" s="360"/>
      <c r="AC72" s="360"/>
      <c r="AD72"/>
      <c r="AE72"/>
      <c r="AF72" s="266" t="s">
        <v>203</v>
      </c>
      <c r="AG72" s="265">
        <v>300</v>
      </c>
      <c r="AH72" s="267">
        <v>50</v>
      </c>
      <c r="AI72" s="267">
        <v>20</v>
      </c>
      <c r="AJ72" s="263">
        <v>80</v>
      </c>
      <c r="AK72" s="263">
        <v>10</v>
      </c>
      <c r="AL72" s="236"/>
      <c r="AM72" s="236"/>
      <c r="AN72" s="236"/>
      <c r="AO72" s="236"/>
      <c r="AP72" s="236"/>
      <c r="AQ72" s="236"/>
    </row>
    <row r="73" spans="1:43" ht="13.9" customHeight="1" x14ac:dyDescent="0.3">
      <c r="A73" s="102"/>
      <c r="B73" s="102"/>
      <c r="C73" s="102"/>
      <c r="D73" s="102"/>
      <c r="E73" s="110"/>
      <c r="F73" s="111"/>
      <c r="G73" s="111"/>
      <c r="H73" s="102"/>
      <c r="I73" s="102"/>
      <c r="J73" s="102"/>
      <c r="K73" s="102"/>
      <c r="L73" s="102"/>
      <c r="M73" s="102"/>
      <c r="N73" s="360"/>
      <c r="O73" s="360"/>
      <c r="P73" s="360"/>
      <c r="Q73" s="360"/>
      <c r="R73" s="102"/>
      <c r="T73" s="103"/>
      <c r="U73" s="103"/>
      <c r="V73" s="103"/>
      <c r="W73" s="103"/>
      <c r="X73" s="102"/>
      <c r="Y73" s="102"/>
      <c r="Z73" s="360"/>
      <c r="AA73" s="360"/>
      <c r="AB73" s="360"/>
      <c r="AC73" s="360"/>
      <c r="AD73"/>
      <c r="AE73"/>
      <c r="AF73" s="266" t="s">
        <v>204</v>
      </c>
      <c r="AG73" s="265">
        <v>400</v>
      </c>
      <c r="AH73" s="267">
        <v>110</v>
      </c>
      <c r="AI73" s="267">
        <v>40</v>
      </c>
      <c r="AJ73" s="263">
        <v>150</v>
      </c>
      <c r="AK73" s="263">
        <v>10</v>
      </c>
      <c r="AL73" s="236"/>
      <c r="AM73" s="236"/>
      <c r="AN73" s="236"/>
      <c r="AO73" s="236"/>
      <c r="AP73" s="236"/>
      <c r="AQ73" s="236"/>
    </row>
    <row r="74" spans="1:43" x14ac:dyDescent="0.3">
      <c r="A74" s="102"/>
      <c r="B74" s="103" t="s">
        <v>39</v>
      </c>
      <c r="C74" s="102"/>
      <c r="D74" s="102" t="s">
        <v>254</v>
      </c>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c r="AE74"/>
      <c r="AF74" s="266" t="s">
        <v>78</v>
      </c>
      <c r="AG74" s="265">
        <v>200</v>
      </c>
      <c r="AH74" s="267">
        <v>150</v>
      </c>
      <c r="AI74" s="267">
        <v>30</v>
      </c>
      <c r="AJ74" s="263">
        <v>150</v>
      </c>
      <c r="AK74" s="263">
        <v>10</v>
      </c>
      <c r="AL74" s="236"/>
      <c r="AM74" s="236"/>
      <c r="AN74" s="236"/>
      <c r="AO74" s="236"/>
      <c r="AP74" s="236"/>
      <c r="AQ74" s="236"/>
    </row>
    <row r="75" spans="1:43" x14ac:dyDescent="0.3">
      <c r="A75" s="102"/>
      <c r="B75" s="103"/>
      <c r="C75" s="102"/>
      <c r="D75" s="102"/>
      <c r="E75" s="102"/>
      <c r="F75" s="102"/>
      <c r="G75" s="102"/>
      <c r="H75" s="102"/>
      <c r="I75" s="102"/>
      <c r="J75" s="102"/>
      <c r="K75" s="102"/>
      <c r="L75" s="102"/>
      <c r="M75" s="102"/>
      <c r="N75" s="102"/>
      <c r="O75" s="102"/>
      <c r="P75" s="102"/>
      <c r="Q75" s="102"/>
      <c r="R75" s="102"/>
      <c r="S75" s="103"/>
      <c r="T75" s="102"/>
      <c r="U75" s="102"/>
      <c r="V75" s="102"/>
      <c r="W75" s="102"/>
      <c r="X75" s="102"/>
      <c r="Y75" s="102"/>
      <c r="Z75" s="102"/>
      <c r="AA75" s="102"/>
      <c r="AB75" s="102"/>
      <c r="AC75" s="102"/>
      <c r="AD75"/>
      <c r="AE75"/>
      <c r="AF75" s="266" t="s">
        <v>79</v>
      </c>
      <c r="AG75" s="265">
        <v>300</v>
      </c>
      <c r="AH75" s="267">
        <v>210</v>
      </c>
      <c r="AI75" s="267">
        <v>40</v>
      </c>
      <c r="AJ75" s="263">
        <v>180</v>
      </c>
      <c r="AK75" s="263">
        <v>20</v>
      </c>
      <c r="AL75" s="236"/>
      <c r="AM75" s="236"/>
      <c r="AN75" s="236"/>
      <c r="AO75" s="236"/>
      <c r="AP75" s="236"/>
      <c r="AQ75" s="236"/>
    </row>
    <row r="76" spans="1:43" ht="18.649999999999999" customHeight="1" x14ac:dyDescent="0.3">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c r="AE76"/>
      <c r="AF76" s="266" t="s">
        <v>261</v>
      </c>
      <c r="AG76" s="265">
        <v>200</v>
      </c>
      <c r="AH76" s="267">
        <v>150</v>
      </c>
      <c r="AI76" s="267">
        <v>30</v>
      </c>
      <c r="AJ76" s="263">
        <v>135</v>
      </c>
      <c r="AK76" s="263">
        <v>10</v>
      </c>
      <c r="AL76" s="236"/>
      <c r="AM76" s="236"/>
      <c r="AN76" s="236"/>
      <c r="AO76" s="236"/>
      <c r="AP76" s="236"/>
      <c r="AQ76" s="236"/>
    </row>
    <row r="77" spans="1:43" x14ac:dyDescent="0.25">
      <c r="A77" s="337" t="s">
        <v>215</v>
      </c>
      <c r="B77" s="338"/>
      <c r="C77" s="409"/>
      <c r="D77" s="409"/>
      <c r="E77" s="409"/>
      <c r="F77" s="409"/>
      <c r="G77" s="409"/>
      <c r="H77" s="409"/>
      <c r="I77" s="409"/>
      <c r="J77" s="409"/>
      <c r="K77" s="4"/>
      <c r="L77" s="339"/>
      <c r="M77"/>
      <c r="N77" s="340" t="s">
        <v>216</v>
      </c>
      <c r="O77" s="4"/>
      <c r="P77" s="341"/>
      <c r="Q77" s="341"/>
      <c r="R77" s="341"/>
      <c r="S77" s="341"/>
      <c r="T77" s="341"/>
      <c r="U77" s="341"/>
      <c r="V77" s="341"/>
      <c r="W77" s="342"/>
      <c r="X77"/>
      <c r="Y77"/>
      <c r="Z77"/>
      <c r="AA77"/>
      <c r="AB77"/>
      <c r="AC77"/>
      <c r="AD77"/>
      <c r="AE77"/>
      <c r="AF77" s="266" t="s">
        <v>81</v>
      </c>
      <c r="AG77" s="265">
        <v>350</v>
      </c>
      <c r="AH77" s="267">
        <v>130</v>
      </c>
      <c r="AI77" s="267">
        <v>20</v>
      </c>
      <c r="AJ77" s="263">
        <v>90</v>
      </c>
      <c r="AK77" s="263">
        <v>10</v>
      </c>
      <c r="AL77" s="236"/>
      <c r="AM77" s="236"/>
      <c r="AN77" s="236"/>
      <c r="AO77" s="236"/>
      <c r="AP77" s="236"/>
      <c r="AQ77" s="236"/>
    </row>
    <row r="78" spans="1:43" ht="12.75" customHeight="1" x14ac:dyDescent="0.25">
      <c r="A78"/>
      <c r="B78"/>
      <c r="C78"/>
      <c r="D78"/>
      <c r="E78" s="227"/>
      <c r="F78" s="228"/>
      <c r="G78" s="228"/>
      <c r="H78"/>
      <c r="I78"/>
      <c r="J78"/>
      <c r="K78"/>
      <c r="L78"/>
      <c r="M78"/>
      <c r="N78"/>
      <c r="O78"/>
      <c r="P78"/>
      <c r="Q78"/>
      <c r="R78"/>
      <c r="S78"/>
      <c r="T78"/>
      <c r="U78"/>
      <c r="V78"/>
      <c r="W78"/>
      <c r="X78"/>
      <c r="Y78"/>
      <c r="Z78"/>
      <c r="AA78"/>
      <c r="AB78"/>
      <c r="AC78"/>
      <c r="AD78"/>
      <c r="AE78"/>
      <c r="AF78" s="266" t="s">
        <v>82</v>
      </c>
      <c r="AG78" s="265">
        <v>600</v>
      </c>
      <c r="AH78" s="267">
        <v>160</v>
      </c>
      <c r="AI78" s="267">
        <v>20</v>
      </c>
      <c r="AJ78" s="263">
        <v>90</v>
      </c>
      <c r="AK78" s="263">
        <v>10</v>
      </c>
      <c r="AL78" s="236"/>
      <c r="AM78" s="236"/>
      <c r="AN78" s="236"/>
      <c r="AO78" s="236"/>
      <c r="AP78" s="236"/>
      <c r="AQ78" s="236"/>
    </row>
    <row r="79" spans="1:43" ht="12.5" x14ac:dyDescent="0.25">
      <c r="E79" s="1"/>
      <c r="AD79"/>
      <c r="AE79"/>
      <c r="AF79" s="266" t="s">
        <v>83</v>
      </c>
      <c r="AG79" s="265">
        <v>160</v>
      </c>
      <c r="AH79" s="267">
        <v>110</v>
      </c>
      <c r="AI79" s="267">
        <v>20</v>
      </c>
      <c r="AJ79" s="263">
        <v>90</v>
      </c>
      <c r="AK79" s="263">
        <v>10</v>
      </c>
      <c r="AL79" s="236"/>
      <c r="AM79" s="236"/>
      <c r="AN79" s="236"/>
      <c r="AO79" s="236"/>
      <c r="AP79" s="236"/>
      <c r="AQ79" s="236"/>
    </row>
    <row r="80" spans="1:43" ht="12.5" x14ac:dyDescent="0.25">
      <c r="AD80"/>
      <c r="AE80"/>
      <c r="AF80" s="266" t="s">
        <v>262</v>
      </c>
      <c r="AG80" s="265">
        <v>250</v>
      </c>
      <c r="AH80" s="267">
        <v>130</v>
      </c>
      <c r="AI80" s="267">
        <v>25</v>
      </c>
      <c r="AJ80" s="263">
        <v>140</v>
      </c>
      <c r="AK80" s="263">
        <v>15</v>
      </c>
      <c r="AL80" s="236"/>
      <c r="AM80" s="236"/>
      <c r="AN80" s="236"/>
      <c r="AO80" s="236"/>
      <c r="AP80" s="236"/>
      <c r="AQ80" s="236"/>
    </row>
    <row r="81" spans="30:43" ht="12.5" x14ac:dyDescent="0.25">
      <c r="AD81"/>
      <c r="AE81"/>
      <c r="AF81" s="268" t="s">
        <v>84</v>
      </c>
      <c r="AG81" s="269">
        <v>350</v>
      </c>
      <c r="AH81" s="270">
        <v>130</v>
      </c>
      <c r="AI81" s="270">
        <v>30</v>
      </c>
      <c r="AJ81" s="271">
        <v>160</v>
      </c>
      <c r="AK81" s="271">
        <v>20</v>
      </c>
      <c r="AL81" s="236"/>
      <c r="AM81" s="236"/>
      <c r="AN81" s="236"/>
      <c r="AO81" s="236"/>
      <c r="AP81" s="236"/>
      <c r="AQ81" s="236"/>
    </row>
    <row r="82" spans="30:43" ht="12.5" x14ac:dyDescent="0.25">
      <c r="AD82"/>
      <c r="AE82"/>
      <c r="AF82" s="266" t="s">
        <v>85</v>
      </c>
      <c r="AG82" s="265">
        <v>600</v>
      </c>
      <c r="AH82" s="267">
        <v>160</v>
      </c>
      <c r="AI82" s="267">
        <v>40</v>
      </c>
      <c r="AJ82" s="263">
        <v>200</v>
      </c>
      <c r="AK82" s="263">
        <v>20</v>
      </c>
      <c r="AL82" s="236"/>
      <c r="AM82" s="236"/>
      <c r="AN82" s="236"/>
      <c r="AO82" s="236"/>
      <c r="AP82" s="236"/>
      <c r="AQ82" s="236"/>
    </row>
    <row r="83" spans="30:43" ht="12.5" x14ac:dyDescent="0.25">
      <c r="AD83"/>
      <c r="AE83"/>
      <c r="AF83" s="266" t="s">
        <v>86</v>
      </c>
      <c r="AG83" s="265">
        <v>400</v>
      </c>
      <c r="AH83" s="267">
        <v>70</v>
      </c>
      <c r="AI83" s="267">
        <v>50</v>
      </c>
      <c r="AJ83" s="263">
        <v>150</v>
      </c>
      <c r="AK83" s="263">
        <v>30</v>
      </c>
      <c r="AL83" s="236"/>
      <c r="AM83" s="236"/>
      <c r="AN83" s="236"/>
      <c r="AO83" s="236"/>
      <c r="AP83" s="236"/>
      <c r="AQ83" s="236"/>
    </row>
    <row r="84" spans="30:43" ht="18" customHeight="1" x14ac:dyDescent="0.25">
      <c r="AD84"/>
      <c r="AE84"/>
      <c r="AF84" s="268" t="s">
        <v>87</v>
      </c>
      <c r="AG84" s="269">
        <v>150</v>
      </c>
      <c r="AH84" s="270">
        <v>60</v>
      </c>
      <c r="AI84" s="270">
        <v>20</v>
      </c>
      <c r="AJ84" s="271">
        <v>60</v>
      </c>
      <c r="AK84" s="271">
        <v>20</v>
      </c>
      <c r="AL84" s="236"/>
      <c r="AM84" s="236"/>
      <c r="AN84" s="236"/>
      <c r="AO84" s="236"/>
      <c r="AP84" s="236"/>
      <c r="AQ84" s="236"/>
    </row>
    <row r="85" spans="30:43" ht="12.5" x14ac:dyDescent="0.25">
      <c r="AD85"/>
      <c r="AE85"/>
      <c r="AF85" s="266" t="s">
        <v>88</v>
      </c>
      <c r="AG85" s="265">
        <v>350</v>
      </c>
      <c r="AH85" s="267">
        <v>90</v>
      </c>
      <c r="AI85" s="267">
        <v>20</v>
      </c>
      <c r="AJ85" s="263">
        <v>70</v>
      </c>
      <c r="AK85" s="263">
        <v>10</v>
      </c>
      <c r="AL85" s="236"/>
      <c r="AM85" s="236"/>
      <c r="AN85" s="236"/>
      <c r="AO85" s="236"/>
      <c r="AP85" s="236"/>
      <c r="AQ85" s="236"/>
    </row>
    <row r="86" spans="30:43" ht="12.5" x14ac:dyDescent="0.25">
      <c r="AD86"/>
      <c r="AE86"/>
      <c r="AF86" s="266" t="s">
        <v>89</v>
      </c>
      <c r="AG86" s="265">
        <v>600</v>
      </c>
      <c r="AH86" s="267">
        <v>110</v>
      </c>
      <c r="AI86" s="267">
        <v>40</v>
      </c>
      <c r="AJ86" s="263">
        <v>120</v>
      </c>
      <c r="AK86" s="263">
        <v>10</v>
      </c>
      <c r="AL86" s="236"/>
      <c r="AM86" s="236"/>
      <c r="AN86" s="236"/>
      <c r="AO86" s="236"/>
      <c r="AP86" s="236"/>
      <c r="AQ86" s="236"/>
    </row>
    <row r="87" spans="30:43" ht="12.5" x14ac:dyDescent="0.25">
      <c r="AD87"/>
      <c r="AE87"/>
      <c r="AF87" s="266" t="s">
        <v>90</v>
      </c>
      <c r="AG87" s="265">
        <v>250</v>
      </c>
      <c r="AH87" s="267">
        <v>120</v>
      </c>
      <c r="AI87" s="267">
        <v>30</v>
      </c>
      <c r="AJ87" s="263">
        <v>100</v>
      </c>
      <c r="AK87" s="263">
        <v>10</v>
      </c>
      <c r="AL87" s="236"/>
      <c r="AM87" s="236"/>
      <c r="AN87" s="236"/>
      <c r="AO87" s="236"/>
      <c r="AP87" s="236"/>
      <c r="AQ87" s="236"/>
    </row>
    <row r="88" spans="30:43" ht="12.5" x14ac:dyDescent="0.25">
      <c r="AD88"/>
      <c r="AE88"/>
      <c r="AF88" s="266" t="s">
        <v>92</v>
      </c>
      <c r="AG88" s="265">
        <v>600</v>
      </c>
      <c r="AH88" s="267">
        <v>110</v>
      </c>
      <c r="AI88" s="267">
        <v>40</v>
      </c>
      <c r="AJ88" s="263">
        <v>250</v>
      </c>
      <c r="AK88" s="263">
        <v>20</v>
      </c>
      <c r="AL88" s="236"/>
      <c r="AM88" s="236"/>
      <c r="AN88" s="236"/>
      <c r="AO88" s="236"/>
      <c r="AP88" s="236"/>
      <c r="AQ88" s="236"/>
    </row>
    <row r="89" spans="30:43" ht="12.5" x14ac:dyDescent="0.25">
      <c r="AD89"/>
      <c r="AE89"/>
      <c r="AF89" s="266" t="s">
        <v>93</v>
      </c>
      <c r="AG89" s="265">
        <v>900</v>
      </c>
      <c r="AH89" s="267">
        <v>130</v>
      </c>
      <c r="AI89" s="267">
        <v>50</v>
      </c>
      <c r="AJ89" s="263">
        <v>300</v>
      </c>
      <c r="AK89" s="263">
        <v>20</v>
      </c>
      <c r="AL89" s="236"/>
      <c r="AM89" s="236"/>
      <c r="AN89" s="236"/>
      <c r="AO89" s="236"/>
      <c r="AP89" s="236"/>
      <c r="AQ89" s="236"/>
    </row>
    <row r="90" spans="30:43" ht="12.5" x14ac:dyDescent="0.25">
      <c r="AD90"/>
      <c r="AE90"/>
      <c r="AF90" s="268" t="s">
        <v>94</v>
      </c>
      <c r="AG90" s="269">
        <v>250</v>
      </c>
      <c r="AH90" s="270">
        <v>50</v>
      </c>
      <c r="AI90" s="270">
        <v>30</v>
      </c>
      <c r="AJ90" s="271">
        <v>100</v>
      </c>
      <c r="AK90" s="271">
        <v>10</v>
      </c>
      <c r="AL90" s="236"/>
      <c r="AM90" s="236"/>
      <c r="AN90" s="236"/>
      <c r="AO90" s="236"/>
      <c r="AP90" s="236"/>
      <c r="AQ90" s="236"/>
    </row>
    <row r="91" spans="30:43" ht="12.5" x14ac:dyDescent="0.25">
      <c r="AD91"/>
      <c r="AE91"/>
      <c r="AF91" s="266" t="s">
        <v>95</v>
      </c>
      <c r="AG91" s="265">
        <v>350</v>
      </c>
      <c r="AH91" s="267">
        <v>100</v>
      </c>
      <c r="AI91" s="267">
        <v>40</v>
      </c>
      <c r="AJ91" s="263">
        <v>140</v>
      </c>
      <c r="AK91" s="263">
        <v>20</v>
      </c>
      <c r="AL91" s="236"/>
      <c r="AM91" s="236"/>
      <c r="AN91" s="236"/>
      <c r="AO91" s="236"/>
      <c r="AP91" s="236"/>
      <c r="AQ91" s="236"/>
    </row>
    <row r="92" spans="30:43" ht="12.5" x14ac:dyDescent="0.25">
      <c r="AD92"/>
      <c r="AE92"/>
      <c r="AF92" s="268" t="s">
        <v>96</v>
      </c>
      <c r="AG92" s="269">
        <v>600</v>
      </c>
      <c r="AH92" s="270">
        <v>190</v>
      </c>
      <c r="AI92" s="270">
        <v>70</v>
      </c>
      <c r="AJ92" s="271">
        <v>300</v>
      </c>
      <c r="AK92" s="271">
        <v>20</v>
      </c>
      <c r="AL92" s="236"/>
      <c r="AM92" s="236"/>
      <c r="AN92" s="236"/>
      <c r="AO92" s="236"/>
      <c r="AP92" s="236"/>
      <c r="AQ92" s="236"/>
    </row>
    <row r="93" spans="30:43" ht="13.9" customHeight="1" x14ac:dyDescent="0.25">
      <c r="AD93"/>
      <c r="AE93"/>
      <c r="AF93" s="266" t="s">
        <v>97</v>
      </c>
      <c r="AG93" s="265">
        <v>600</v>
      </c>
      <c r="AH93" s="267">
        <v>180</v>
      </c>
      <c r="AI93" s="267">
        <v>70</v>
      </c>
      <c r="AJ93" s="263">
        <v>300</v>
      </c>
      <c r="AK93" s="263">
        <v>20</v>
      </c>
      <c r="AL93" s="236"/>
      <c r="AM93" s="236"/>
      <c r="AN93" s="236"/>
      <c r="AO93" s="236"/>
      <c r="AP93" s="236"/>
      <c r="AQ93" s="236"/>
    </row>
    <row r="94" spans="30:43" ht="13.9" customHeight="1" x14ac:dyDescent="0.25">
      <c r="AD94"/>
      <c r="AE94"/>
      <c r="AF94" s="266" t="s">
        <v>98</v>
      </c>
      <c r="AG94" s="265">
        <v>400</v>
      </c>
      <c r="AH94" s="267">
        <v>160</v>
      </c>
      <c r="AI94" s="267">
        <v>30</v>
      </c>
      <c r="AJ94" s="263">
        <v>180</v>
      </c>
      <c r="AK94" s="263">
        <v>20</v>
      </c>
      <c r="AL94" s="236"/>
      <c r="AM94" s="236"/>
      <c r="AN94" s="236"/>
      <c r="AO94" s="236"/>
      <c r="AP94" s="236"/>
      <c r="AQ94" s="236"/>
    </row>
    <row r="95" spans="30:43" ht="13.9" customHeight="1" x14ac:dyDescent="0.25">
      <c r="AD95"/>
      <c r="AE95"/>
      <c r="AF95" s="266" t="s">
        <v>99</v>
      </c>
      <c r="AG95" s="265">
        <v>400</v>
      </c>
      <c r="AH95" s="267">
        <v>180</v>
      </c>
      <c r="AI95" s="267">
        <v>90</v>
      </c>
      <c r="AJ95" s="263">
        <v>290</v>
      </c>
      <c r="AK95" s="263">
        <v>25</v>
      </c>
      <c r="AL95" s="236"/>
      <c r="AM95" s="236"/>
      <c r="AN95" s="236"/>
      <c r="AO95" s="236"/>
      <c r="AP95" s="236"/>
      <c r="AQ95" s="236"/>
    </row>
    <row r="96" spans="30:43" ht="13.9" customHeight="1" x14ac:dyDescent="0.25">
      <c r="AD96"/>
      <c r="AE96"/>
      <c r="AF96" s="266" t="s">
        <v>263</v>
      </c>
      <c r="AG96" s="265">
        <v>250</v>
      </c>
      <c r="AH96" s="267">
        <v>130</v>
      </c>
      <c r="AI96" s="267">
        <v>30</v>
      </c>
      <c r="AJ96" s="263">
        <v>150</v>
      </c>
      <c r="AK96" s="263">
        <v>15</v>
      </c>
      <c r="AL96" s="236"/>
      <c r="AM96" s="236"/>
      <c r="AN96" s="236"/>
      <c r="AO96" s="236"/>
      <c r="AP96" s="236"/>
      <c r="AQ96" s="236"/>
    </row>
    <row r="97" spans="30:43" ht="13.9" customHeight="1" x14ac:dyDescent="0.25">
      <c r="AD97"/>
      <c r="AE97"/>
      <c r="AF97" s="266" t="s">
        <v>264</v>
      </c>
      <c r="AG97" s="265">
        <v>150</v>
      </c>
      <c r="AH97" s="267">
        <v>75</v>
      </c>
      <c r="AI97" s="267">
        <v>20</v>
      </c>
      <c r="AJ97" s="263">
        <v>100</v>
      </c>
      <c r="AK97" s="263">
        <v>5</v>
      </c>
      <c r="AL97" s="236"/>
      <c r="AM97" s="236"/>
      <c r="AN97" s="236"/>
      <c r="AO97" s="236"/>
      <c r="AP97" s="236"/>
      <c r="AQ97" s="236"/>
    </row>
    <row r="98" spans="30:43" ht="13.9" customHeight="1" x14ac:dyDescent="0.25">
      <c r="AD98"/>
      <c r="AE98"/>
      <c r="AF98" s="266" t="s">
        <v>265</v>
      </c>
      <c r="AG98" s="265">
        <v>350</v>
      </c>
      <c r="AH98" s="267">
        <v>130</v>
      </c>
      <c r="AI98" s="267">
        <v>40</v>
      </c>
      <c r="AJ98" s="263">
        <v>250</v>
      </c>
      <c r="AK98" s="263">
        <v>25</v>
      </c>
      <c r="AL98" s="236"/>
      <c r="AM98" s="236"/>
      <c r="AN98" s="236"/>
      <c r="AO98" s="236"/>
      <c r="AP98" s="236"/>
      <c r="AQ98" s="236"/>
    </row>
    <row r="99" spans="30:43" ht="13.9" customHeight="1" x14ac:dyDescent="0.25">
      <c r="AD99"/>
      <c r="AE99"/>
      <c r="AF99" s="266" t="s">
        <v>101</v>
      </c>
      <c r="AG99" s="265">
        <v>600</v>
      </c>
      <c r="AH99" s="267">
        <v>140</v>
      </c>
      <c r="AI99" s="267">
        <v>40</v>
      </c>
      <c r="AJ99" s="263">
        <v>160</v>
      </c>
      <c r="AK99" s="263">
        <v>20</v>
      </c>
      <c r="AL99" s="236"/>
      <c r="AM99" s="236"/>
      <c r="AN99" s="236"/>
      <c r="AO99" s="236"/>
      <c r="AP99" s="236"/>
      <c r="AQ99" s="236"/>
    </row>
    <row r="100" spans="30:43" ht="13.9" customHeight="1" x14ac:dyDescent="0.25">
      <c r="AD100"/>
      <c r="AE100"/>
      <c r="AF100" s="266" t="s">
        <v>102</v>
      </c>
      <c r="AG100" s="265">
        <v>1000</v>
      </c>
      <c r="AH100" s="267">
        <v>150</v>
      </c>
      <c r="AI100" s="267">
        <v>60</v>
      </c>
      <c r="AJ100" s="263">
        <v>220</v>
      </c>
      <c r="AK100" s="263">
        <v>30</v>
      </c>
      <c r="AL100" s="236"/>
      <c r="AM100" s="236"/>
      <c r="AN100" s="236"/>
      <c r="AO100" s="236"/>
      <c r="AP100" s="236"/>
      <c r="AQ100" s="236"/>
    </row>
    <row r="101" spans="30:43" ht="13.9" customHeight="1" x14ac:dyDescent="0.25">
      <c r="AD101"/>
      <c r="AE101"/>
      <c r="AF101" s="266" t="s">
        <v>266</v>
      </c>
      <c r="AG101" s="265">
        <v>150</v>
      </c>
      <c r="AH101" s="267">
        <v>180</v>
      </c>
      <c r="AI101" s="267">
        <v>25</v>
      </c>
      <c r="AJ101" s="263">
        <v>150</v>
      </c>
      <c r="AK101" s="263">
        <v>20</v>
      </c>
      <c r="AL101" s="236"/>
      <c r="AM101" s="236"/>
      <c r="AN101" s="236"/>
      <c r="AO101" s="236"/>
      <c r="AP101" s="236"/>
      <c r="AQ101" s="236"/>
    </row>
    <row r="102" spans="30:43" ht="13.9" customHeight="1" x14ac:dyDescent="0.25">
      <c r="AD102"/>
      <c r="AE102"/>
      <c r="AF102" s="266" t="s">
        <v>267</v>
      </c>
      <c r="AG102" s="265">
        <v>200</v>
      </c>
      <c r="AH102" s="267">
        <v>190</v>
      </c>
      <c r="AI102" s="267">
        <v>40</v>
      </c>
      <c r="AJ102" s="263">
        <v>180</v>
      </c>
      <c r="AK102" s="263">
        <v>25</v>
      </c>
      <c r="AL102" s="236"/>
      <c r="AM102" s="236"/>
      <c r="AN102" s="236"/>
      <c r="AO102" s="236"/>
      <c r="AP102" s="236"/>
      <c r="AQ102" s="236"/>
    </row>
    <row r="103" spans="30:43" ht="13.9" customHeight="1" x14ac:dyDescent="0.25">
      <c r="AD103"/>
      <c r="AE103"/>
      <c r="AF103" s="266" t="s">
        <v>268</v>
      </c>
      <c r="AG103" s="265">
        <v>150</v>
      </c>
      <c r="AH103" s="267">
        <v>160</v>
      </c>
      <c r="AI103" s="267">
        <v>25</v>
      </c>
      <c r="AJ103" s="263">
        <v>150</v>
      </c>
      <c r="AK103" s="263">
        <v>20</v>
      </c>
      <c r="AL103" s="236"/>
      <c r="AM103" s="236"/>
      <c r="AN103" s="236"/>
      <c r="AO103" s="236"/>
      <c r="AP103" s="236"/>
      <c r="AQ103" s="236"/>
    </row>
    <row r="104" spans="30:43" ht="13.9" customHeight="1" x14ac:dyDescent="0.3">
      <c r="AD104"/>
      <c r="AE104"/>
      <c r="AF104" s="266" t="s">
        <v>269</v>
      </c>
      <c r="AG104" s="265">
        <v>200</v>
      </c>
      <c r="AH104" s="267">
        <v>170</v>
      </c>
      <c r="AI104" s="267">
        <v>40</v>
      </c>
      <c r="AJ104" s="263">
        <v>180</v>
      </c>
      <c r="AK104" s="263">
        <v>25</v>
      </c>
      <c r="AL104" s="236"/>
      <c r="AM104" s="278"/>
      <c r="AN104" s="278"/>
      <c r="AO104" s="278"/>
      <c r="AP104" s="236"/>
      <c r="AQ104" s="236"/>
    </row>
    <row r="105" spans="30:43" ht="13.9" customHeight="1" x14ac:dyDescent="0.3">
      <c r="AD105"/>
      <c r="AE105"/>
      <c r="AF105" s="266" t="s">
        <v>270</v>
      </c>
      <c r="AG105" s="265">
        <v>250</v>
      </c>
      <c r="AH105" s="267">
        <v>185</v>
      </c>
      <c r="AI105" s="267">
        <v>25</v>
      </c>
      <c r="AJ105" s="263">
        <v>170</v>
      </c>
      <c r="AK105" s="263">
        <v>15</v>
      </c>
      <c r="AL105" s="236"/>
      <c r="AM105" s="278"/>
      <c r="AN105" s="278"/>
      <c r="AO105" s="278"/>
      <c r="AP105" s="236"/>
      <c r="AQ105" s="236"/>
    </row>
    <row r="106" spans="30:43" ht="13.9" customHeight="1" x14ac:dyDescent="0.3">
      <c r="AD106"/>
      <c r="AE106"/>
      <c r="AF106" s="266" t="s">
        <v>271</v>
      </c>
      <c r="AG106" s="265">
        <v>300</v>
      </c>
      <c r="AH106" s="267">
        <v>200</v>
      </c>
      <c r="AI106" s="267">
        <v>40</v>
      </c>
      <c r="AJ106" s="263">
        <v>180</v>
      </c>
      <c r="AK106" s="263">
        <v>20</v>
      </c>
      <c r="AL106" s="236"/>
      <c r="AM106" s="278"/>
      <c r="AN106" s="278"/>
      <c r="AO106" s="278"/>
      <c r="AP106" s="236"/>
      <c r="AQ106" s="236"/>
    </row>
    <row r="107" spans="30:43" ht="13.9" customHeight="1" x14ac:dyDescent="0.3">
      <c r="AD107"/>
      <c r="AE107"/>
      <c r="AF107" s="266" t="s">
        <v>272</v>
      </c>
      <c r="AG107" s="265">
        <v>250</v>
      </c>
      <c r="AH107" s="267">
        <v>190</v>
      </c>
      <c r="AI107" s="267">
        <v>30</v>
      </c>
      <c r="AJ107" s="263">
        <v>190</v>
      </c>
      <c r="AK107" s="263">
        <v>25</v>
      </c>
      <c r="AL107" s="236"/>
      <c r="AM107" s="278"/>
      <c r="AN107" s="278"/>
      <c r="AO107" s="278"/>
      <c r="AP107" s="236"/>
      <c r="AQ107" s="236"/>
    </row>
    <row r="108" spans="30:43" ht="13.9" customHeight="1" x14ac:dyDescent="0.3">
      <c r="AD108"/>
      <c r="AE108"/>
      <c r="AF108" s="266" t="s">
        <v>273</v>
      </c>
      <c r="AG108" s="265">
        <v>300</v>
      </c>
      <c r="AH108" s="267">
        <v>200</v>
      </c>
      <c r="AI108" s="267">
        <v>35</v>
      </c>
      <c r="AJ108" s="263">
        <v>200</v>
      </c>
      <c r="AK108" s="263">
        <v>25</v>
      </c>
      <c r="AL108" s="236"/>
      <c r="AM108" s="278"/>
      <c r="AN108" s="278"/>
      <c r="AO108" s="278"/>
      <c r="AP108" s="236"/>
      <c r="AQ108" s="236"/>
    </row>
    <row r="109" spans="30:43" ht="13.9" customHeight="1" x14ac:dyDescent="0.3">
      <c r="AD109"/>
      <c r="AE109"/>
      <c r="AF109" s="266" t="s">
        <v>274</v>
      </c>
      <c r="AG109" s="265">
        <v>250</v>
      </c>
      <c r="AH109" s="267">
        <v>180</v>
      </c>
      <c r="AI109" s="267">
        <v>30</v>
      </c>
      <c r="AJ109" s="263">
        <v>190</v>
      </c>
      <c r="AK109" s="263">
        <v>25</v>
      </c>
      <c r="AL109" s="236"/>
      <c r="AM109" s="278"/>
      <c r="AN109" s="278"/>
      <c r="AO109" s="278"/>
      <c r="AP109" s="236"/>
      <c r="AQ109" s="236"/>
    </row>
    <row r="110" spans="30:43" ht="13.9" customHeight="1" x14ac:dyDescent="0.3">
      <c r="AD110"/>
      <c r="AE110" s="219"/>
      <c r="AF110" s="266" t="s">
        <v>275</v>
      </c>
      <c r="AG110" s="265">
        <v>300</v>
      </c>
      <c r="AH110" s="267">
        <v>190</v>
      </c>
      <c r="AI110" s="267">
        <v>35</v>
      </c>
      <c r="AJ110" s="263">
        <v>200</v>
      </c>
      <c r="AK110" s="263">
        <v>25</v>
      </c>
      <c r="AL110" s="236"/>
      <c r="AM110" s="236"/>
      <c r="AN110" s="236"/>
      <c r="AO110" s="236"/>
      <c r="AP110" s="236"/>
      <c r="AQ110" s="236"/>
    </row>
    <row r="111" spans="30:43" ht="13.9" customHeight="1" x14ac:dyDescent="0.3">
      <c r="AD111"/>
      <c r="AE111"/>
      <c r="AF111" s="266" t="s">
        <v>276</v>
      </c>
      <c r="AG111" s="265">
        <v>250</v>
      </c>
      <c r="AH111" s="267">
        <v>190</v>
      </c>
      <c r="AI111" s="267">
        <v>30</v>
      </c>
      <c r="AJ111" s="263">
        <v>190</v>
      </c>
      <c r="AK111" s="263">
        <v>25</v>
      </c>
      <c r="AL111" s="236"/>
      <c r="AM111" s="278"/>
      <c r="AN111" s="278"/>
      <c r="AO111" s="278"/>
      <c r="AP111" s="236"/>
      <c r="AQ111" s="236"/>
    </row>
    <row r="112" spans="30:43" ht="12.5" x14ac:dyDescent="0.25">
      <c r="AD112"/>
      <c r="AE112"/>
      <c r="AF112" s="266" t="s">
        <v>277</v>
      </c>
      <c r="AG112" s="265">
        <v>300</v>
      </c>
      <c r="AH112" s="267">
        <v>200</v>
      </c>
      <c r="AI112" s="267">
        <v>35</v>
      </c>
      <c r="AJ112" s="263">
        <v>200</v>
      </c>
      <c r="AK112" s="263">
        <v>25</v>
      </c>
      <c r="AL112" s="236"/>
      <c r="AM112" s="279"/>
      <c r="AN112" s="279"/>
      <c r="AO112" s="279"/>
      <c r="AP112" s="236"/>
      <c r="AQ112" s="236"/>
    </row>
    <row r="113" spans="30:43" x14ac:dyDescent="0.3">
      <c r="AD113"/>
      <c r="AE113"/>
      <c r="AF113" s="266" t="s">
        <v>104</v>
      </c>
      <c r="AG113" s="265">
        <v>150</v>
      </c>
      <c r="AH113" s="267">
        <v>0</v>
      </c>
      <c r="AI113" s="267">
        <v>20</v>
      </c>
      <c r="AJ113" s="263">
        <v>70</v>
      </c>
      <c r="AK113" s="263">
        <v>5</v>
      </c>
      <c r="AL113" s="236"/>
      <c r="AM113" s="278"/>
      <c r="AN113" s="278"/>
      <c r="AO113" s="278"/>
      <c r="AP113" s="236"/>
      <c r="AQ113" s="236"/>
    </row>
    <row r="114" spans="30:43" ht="12.5" x14ac:dyDescent="0.25">
      <c r="AD114"/>
      <c r="AE114"/>
      <c r="AF114" s="266" t="s">
        <v>105</v>
      </c>
      <c r="AG114" s="265">
        <v>90</v>
      </c>
      <c r="AH114" s="267">
        <v>0</v>
      </c>
      <c r="AI114" s="267">
        <v>10</v>
      </c>
      <c r="AJ114" s="263">
        <v>30</v>
      </c>
      <c r="AK114" s="263">
        <v>5</v>
      </c>
      <c r="AL114" s="236"/>
      <c r="AM114" s="236"/>
      <c r="AN114" s="236"/>
      <c r="AO114" s="236"/>
      <c r="AP114" s="236"/>
      <c r="AQ114" s="236"/>
    </row>
    <row r="115" spans="30:43" ht="12.5" x14ac:dyDescent="0.25">
      <c r="AD115"/>
      <c r="AE115"/>
      <c r="AF115" s="268" t="s">
        <v>106</v>
      </c>
      <c r="AG115" s="269">
        <v>70</v>
      </c>
      <c r="AH115" s="270">
        <v>0</v>
      </c>
      <c r="AI115" s="270">
        <v>20</v>
      </c>
      <c r="AJ115" s="271">
        <v>60</v>
      </c>
      <c r="AK115" s="271">
        <v>5</v>
      </c>
      <c r="AL115" s="236"/>
      <c r="AM115" s="236"/>
      <c r="AN115" s="236"/>
      <c r="AO115" s="236"/>
      <c r="AP115" s="236"/>
      <c r="AQ115" s="236"/>
    </row>
    <row r="116" spans="30:43" ht="12.75" customHeight="1" x14ac:dyDescent="0.25">
      <c r="AD116"/>
      <c r="AE116"/>
      <c r="AF116" s="266" t="s">
        <v>107</v>
      </c>
      <c r="AG116" s="265">
        <v>100</v>
      </c>
      <c r="AH116" s="267">
        <v>0</v>
      </c>
      <c r="AI116" s="267">
        <v>30</v>
      </c>
      <c r="AJ116" s="263">
        <v>110</v>
      </c>
      <c r="AK116" s="263">
        <v>10</v>
      </c>
      <c r="AL116" s="236"/>
      <c r="AM116" s="236"/>
      <c r="AN116" s="236"/>
      <c r="AO116" s="236"/>
      <c r="AP116" s="236"/>
      <c r="AQ116" s="236"/>
    </row>
    <row r="117" spans="30:43" ht="12.5" x14ac:dyDescent="0.25">
      <c r="AD117"/>
      <c r="AE117"/>
      <c r="AF117" s="266" t="s">
        <v>108</v>
      </c>
      <c r="AG117" s="265">
        <v>300</v>
      </c>
      <c r="AH117" s="267">
        <v>0</v>
      </c>
      <c r="AI117" s="267">
        <v>0</v>
      </c>
      <c r="AJ117" s="263">
        <v>0</v>
      </c>
      <c r="AK117" s="263">
        <v>0</v>
      </c>
      <c r="AL117" s="236"/>
      <c r="AM117" s="236"/>
      <c r="AN117" s="236"/>
      <c r="AO117" s="236"/>
      <c r="AP117" s="236"/>
      <c r="AQ117" s="236"/>
    </row>
    <row r="118" spans="30:43" ht="12.5" x14ac:dyDescent="0.25">
      <c r="AD118"/>
      <c r="AE118"/>
      <c r="AF118" s="266" t="s">
        <v>110</v>
      </c>
      <c r="AG118" s="265">
        <v>300</v>
      </c>
      <c r="AH118" s="267">
        <v>140</v>
      </c>
      <c r="AI118" s="267">
        <v>30</v>
      </c>
      <c r="AJ118" s="263">
        <v>170</v>
      </c>
      <c r="AK118" s="263">
        <v>20</v>
      </c>
      <c r="AL118" s="236"/>
      <c r="AM118" s="236"/>
      <c r="AN118" s="236"/>
      <c r="AO118" s="236"/>
      <c r="AP118" s="236"/>
      <c r="AQ118" s="236"/>
    </row>
    <row r="119" spans="30:43" ht="12.5" x14ac:dyDescent="0.25">
      <c r="AD119"/>
      <c r="AE119"/>
      <c r="AF119" s="266" t="s">
        <v>278</v>
      </c>
      <c r="AG119" s="265">
        <v>500</v>
      </c>
      <c r="AH119" s="267">
        <v>190</v>
      </c>
      <c r="AI119" s="267">
        <v>35</v>
      </c>
      <c r="AJ119" s="263">
        <v>140</v>
      </c>
      <c r="AK119" s="263">
        <v>20</v>
      </c>
      <c r="AL119" s="236"/>
      <c r="AM119" s="236"/>
      <c r="AN119" s="236"/>
      <c r="AO119" s="236"/>
      <c r="AP119" s="236"/>
      <c r="AQ119" s="236"/>
    </row>
    <row r="120" spans="30:43" ht="12.5" x14ac:dyDescent="0.25">
      <c r="AD120"/>
      <c r="AE120"/>
      <c r="AF120" s="266" t="s">
        <v>279</v>
      </c>
      <c r="AG120" s="265">
        <v>450</v>
      </c>
      <c r="AH120" s="267">
        <v>180</v>
      </c>
      <c r="AI120" s="267">
        <v>30</v>
      </c>
      <c r="AJ120" s="263">
        <v>135</v>
      </c>
      <c r="AK120" s="263">
        <v>20</v>
      </c>
      <c r="AL120" s="236"/>
      <c r="AM120" s="236"/>
      <c r="AN120" s="236"/>
      <c r="AO120" s="236"/>
      <c r="AP120" s="236"/>
      <c r="AQ120" s="236"/>
    </row>
    <row r="121" spans="30:43" ht="12.5" x14ac:dyDescent="0.25">
      <c r="AD121"/>
      <c r="AE121"/>
      <c r="AF121" s="266" t="s">
        <v>280</v>
      </c>
      <c r="AG121" s="265">
        <v>450</v>
      </c>
      <c r="AH121" s="267">
        <v>170</v>
      </c>
      <c r="AI121" s="267">
        <v>30</v>
      </c>
      <c r="AJ121" s="263">
        <v>110</v>
      </c>
      <c r="AK121" s="263">
        <v>15</v>
      </c>
      <c r="AL121" s="236"/>
      <c r="AM121" s="236"/>
      <c r="AN121" s="236"/>
      <c r="AO121" s="236"/>
      <c r="AP121" s="236"/>
      <c r="AQ121" s="236"/>
    </row>
    <row r="122" spans="30:43" ht="12.5" x14ac:dyDescent="0.25">
      <c r="AD122"/>
      <c r="AE122"/>
      <c r="AF122" s="266" t="s">
        <v>111</v>
      </c>
      <c r="AG122" s="265">
        <v>400</v>
      </c>
      <c r="AH122" s="267">
        <v>140</v>
      </c>
      <c r="AI122" s="267">
        <v>30</v>
      </c>
      <c r="AJ122" s="263">
        <v>170</v>
      </c>
      <c r="AK122" s="263">
        <v>40</v>
      </c>
      <c r="AL122" s="236"/>
      <c r="AM122" s="236"/>
      <c r="AN122" s="236"/>
      <c r="AO122" s="236"/>
      <c r="AP122" s="236"/>
      <c r="AQ122" s="236"/>
    </row>
    <row r="123" spans="30:43" ht="12.5" x14ac:dyDescent="0.25">
      <c r="AD123"/>
      <c r="AE123"/>
      <c r="AF123" s="272" t="s">
        <v>281</v>
      </c>
      <c r="AG123" s="273">
        <v>400</v>
      </c>
      <c r="AH123" s="274">
        <v>150</v>
      </c>
      <c r="AI123" s="274">
        <v>60</v>
      </c>
      <c r="AJ123" s="275">
        <v>220</v>
      </c>
      <c r="AK123" s="275">
        <v>30</v>
      </c>
      <c r="AL123" s="236"/>
      <c r="AM123" s="236"/>
      <c r="AN123" s="236"/>
      <c r="AO123" s="236"/>
      <c r="AP123" s="236"/>
      <c r="AQ123" s="236"/>
    </row>
    <row r="124" spans="30:43" ht="12.5" x14ac:dyDescent="0.25">
      <c r="AD124"/>
      <c r="AE124"/>
      <c r="AF124" s="266" t="s">
        <v>113</v>
      </c>
      <c r="AG124" s="265">
        <v>400</v>
      </c>
      <c r="AH124" s="267">
        <v>170</v>
      </c>
      <c r="AI124" s="267">
        <v>20</v>
      </c>
      <c r="AJ124" s="263">
        <v>130</v>
      </c>
      <c r="AK124" s="263">
        <v>10</v>
      </c>
      <c r="AL124" s="236"/>
      <c r="AM124" s="236"/>
      <c r="AN124" s="236"/>
      <c r="AO124" s="236"/>
      <c r="AP124" s="236"/>
      <c r="AQ124" s="236"/>
    </row>
    <row r="125" spans="30:43" ht="12.5" x14ac:dyDescent="0.25">
      <c r="AD125"/>
      <c r="AE125"/>
      <c r="AF125" s="272" t="s">
        <v>114</v>
      </c>
      <c r="AG125" s="273">
        <v>800</v>
      </c>
      <c r="AH125" s="274">
        <v>130</v>
      </c>
      <c r="AI125" s="274">
        <v>50</v>
      </c>
      <c r="AJ125" s="275">
        <v>260</v>
      </c>
      <c r="AK125" s="275">
        <v>30</v>
      </c>
      <c r="AL125" s="236"/>
      <c r="AM125" s="236"/>
      <c r="AN125" s="236"/>
      <c r="AO125" s="236"/>
      <c r="AP125" s="236"/>
      <c r="AQ125" s="236"/>
    </row>
    <row r="126" spans="30:43" ht="12.5" x14ac:dyDescent="0.25">
      <c r="AD126"/>
      <c r="AE126"/>
      <c r="AF126" s="268" t="s">
        <v>118</v>
      </c>
      <c r="AG126" s="269">
        <v>300</v>
      </c>
      <c r="AH126" s="270">
        <v>170</v>
      </c>
      <c r="AI126" s="270">
        <v>30</v>
      </c>
      <c r="AJ126" s="271">
        <v>120</v>
      </c>
      <c r="AK126" s="271">
        <v>20</v>
      </c>
      <c r="AL126" s="236"/>
      <c r="AM126" s="236"/>
      <c r="AN126" s="236"/>
      <c r="AO126" s="236"/>
      <c r="AP126" s="236"/>
      <c r="AQ126" s="236"/>
    </row>
    <row r="127" spans="30:43" ht="12.5" x14ac:dyDescent="0.25">
      <c r="AD127"/>
      <c r="AE127"/>
      <c r="AF127" s="266" t="s">
        <v>119</v>
      </c>
      <c r="AG127" s="265">
        <v>600</v>
      </c>
      <c r="AH127" s="267">
        <v>130</v>
      </c>
      <c r="AI127" s="267">
        <v>60</v>
      </c>
      <c r="AJ127" s="263">
        <v>160</v>
      </c>
      <c r="AK127" s="263">
        <v>20</v>
      </c>
      <c r="AL127" s="236"/>
      <c r="AM127" s="236"/>
      <c r="AN127" s="236"/>
      <c r="AO127" s="236"/>
      <c r="AP127" s="236"/>
      <c r="AQ127" s="236"/>
    </row>
    <row r="128" spans="30:43" ht="12.5" x14ac:dyDescent="0.25">
      <c r="AD128"/>
      <c r="AE128"/>
      <c r="AF128" s="266" t="s">
        <v>282</v>
      </c>
      <c r="AG128" s="265">
        <v>250</v>
      </c>
      <c r="AH128" s="267">
        <v>155</v>
      </c>
      <c r="AI128" s="267">
        <v>30</v>
      </c>
      <c r="AJ128" s="263">
        <v>120</v>
      </c>
      <c r="AK128" s="263">
        <v>10</v>
      </c>
      <c r="AL128" s="236"/>
      <c r="AM128" s="236"/>
      <c r="AN128" s="236"/>
      <c r="AO128" s="236"/>
      <c r="AP128" s="236"/>
      <c r="AQ128" s="236"/>
    </row>
    <row r="129" spans="30:43" ht="12.5" x14ac:dyDescent="0.25">
      <c r="AD129"/>
      <c r="AE129"/>
      <c r="AF129" s="266" t="s">
        <v>283</v>
      </c>
      <c r="AG129" s="265">
        <v>250</v>
      </c>
      <c r="AH129" s="267">
        <v>145</v>
      </c>
      <c r="AI129" s="267">
        <v>30</v>
      </c>
      <c r="AJ129" s="263">
        <v>120</v>
      </c>
      <c r="AK129" s="263">
        <v>10</v>
      </c>
      <c r="AL129" s="236"/>
      <c r="AM129" s="236"/>
      <c r="AN129" s="236"/>
      <c r="AO129" s="236"/>
      <c r="AP129" s="236"/>
      <c r="AQ129" s="236"/>
    </row>
    <row r="130" spans="30:43" ht="12.5" x14ac:dyDescent="0.25">
      <c r="AD130"/>
      <c r="AE130"/>
      <c r="AF130" s="266" t="s">
        <v>284</v>
      </c>
      <c r="AG130" s="265">
        <v>250</v>
      </c>
      <c r="AH130" s="267">
        <v>145</v>
      </c>
      <c r="AI130" s="267">
        <v>20</v>
      </c>
      <c r="AJ130" s="263">
        <v>70</v>
      </c>
      <c r="AK130" s="263">
        <v>5</v>
      </c>
      <c r="AL130" s="236"/>
      <c r="AM130" s="236"/>
      <c r="AN130" s="236"/>
      <c r="AO130" s="236"/>
      <c r="AP130" s="236"/>
      <c r="AQ130" s="236"/>
    </row>
    <row r="131" spans="30:43" ht="14.5" customHeight="1" x14ac:dyDescent="0.25">
      <c r="AD131"/>
      <c r="AE131"/>
      <c r="AF131" s="266" t="s">
        <v>120</v>
      </c>
      <c r="AG131" s="265">
        <v>500</v>
      </c>
      <c r="AH131" s="267">
        <v>200</v>
      </c>
      <c r="AI131" s="267">
        <v>40</v>
      </c>
      <c r="AJ131" s="263">
        <v>180</v>
      </c>
      <c r="AK131" s="263">
        <v>20</v>
      </c>
      <c r="AL131" s="236"/>
      <c r="AM131" s="236"/>
      <c r="AN131" s="236"/>
      <c r="AO131" s="236"/>
      <c r="AP131" s="236"/>
      <c r="AQ131" s="236"/>
    </row>
    <row r="132" spans="30:43" ht="14.5" customHeight="1" x14ac:dyDescent="0.25">
      <c r="AD132"/>
      <c r="AE132"/>
      <c r="AF132" s="266" t="s">
        <v>285</v>
      </c>
      <c r="AG132" s="265">
        <v>400</v>
      </c>
      <c r="AH132" s="267">
        <v>230</v>
      </c>
      <c r="AI132" s="267">
        <v>40</v>
      </c>
      <c r="AJ132" s="263">
        <v>180</v>
      </c>
      <c r="AK132" s="263">
        <v>20</v>
      </c>
      <c r="AL132" s="236"/>
      <c r="AM132" s="236"/>
      <c r="AN132" s="236"/>
      <c r="AO132" s="236"/>
      <c r="AP132" s="236"/>
      <c r="AQ132" s="236"/>
    </row>
    <row r="133" spans="30:43" ht="14.5" customHeight="1" x14ac:dyDescent="0.25">
      <c r="AD133"/>
      <c r="AE133"/>
      <c r="AF133" s="266" t="s">
        <v>286</v>
      </c>
      <c r="AG133" s="265">
        <v>500</v>
      </c>
      <c r="AH133" s="267">
        <v>230</v>
      </c>
      <c r="AI133" s="267">
        <v>45</v>
      </c>
      <c r="AJ133" s="263">
        <v>190</v>
      </c>
      <c r="AK133" s="263">
        <v>20</v>
      </c>
      <c r="AL133" s="236"/>
      <c r="AM133" s="236"/>
      <c r="AN133" s="236"/>
      <c r="AO133" s="236"/>
      <c r="AP133" s="236"/>
      <c r="AQ133" s="236"/>
    </row>
    <row r="134" spans="30:43" ht="12.5" x14ac:dyDescent="0.25">
      <c r="AD134"/>
      <c r="AE134"/>
      <c r="AF134" s="266" t="s">
        <v>287</v>
      </c>
      <c r="AG134" s="265">
        <v>400</v>
      </c>
      <c r="AH134" s="267">
        <v>240</v>
      </c>
      <c r="AI134" s="267">
        <v>35</v>
      </c>
      <c r="AJ134" s="263">
        <v>150</v>
      </c>
      <c r="AK134" s="263">
        <v>15</v>
      </c>
      <c r="AL134" s="236"/>
      <c r="AM134" s="236"/>
      <c r="AN134" s="236"/>
      <c r="AO134" s="236"/>
      <c r="AP134" s="236"/>
      <c r="AQ134" s="236"/>
    </row>
    <row r="135" spans="30:43" ht="12.5" x14ac:dyDescent="0.25">
      <c r="AD135"/>
      <c r="AE135"/>
      <c r="AF135" s="266" t="s">
        <v>288</v>
      </c>
      <c r="AG135" s="265">
        <v>550</v>
      </c>
      <c r="AH135" s="267">
        <v>230</v>
      </c>
      <c r="AI135" s="267">
        <v>40</v>
      </c>
      <c r="AJ135" s="263">
        <v>180</v>
      </c>
      <c r="AK135" s="263">
        <v>20</v>
      </c>
      <c r="AL135" s="236"/>
      <c r="AM135" s="236"/>
      <c r="AN135" s="236"/>
      <c r="AO135" s="236"/>
      <c r="AP135" s="236"/>
      <c r="AQ135" s="236"/>
    </row>
    <row r="136" spans="30:43" ht="12.5" x14ac:dyDescent="0.25">
      <c r="AD136"/>
      <c r="AE136"/>
      <c r="AF136" s="272" t="s">
        <v>115</v>
      </c>
      <c r="AG136" s="273">
        <v>200</v>
      </c>
      <c r="AH136" s="274">
        <v>120</v>
      </c>
      <c r="AI136" s="274">
        <v>30</v>
      </c>
      <c r="AJ136" s="275">
        <v>120</v>
      </c>
      <c r="AK136" s="275">
        <v>10</v>
      </c>
      <c r="AL136" s="236"/>
      <c r="AM136" s="236"/>
      <c r="AN136" s="236"/>
      <c r="AO136" s="236"/>
      <c r="AP136" s="236"/>
      <c r="AQ136" s="236"/>
    </row>
    <row r="137" spans="30:43" ht="12.5" x14ac:dyDescent="0.25">
      <c r="AD137"/>
      <c r="AE137"/>
      <c r="AF137" s="266" t="s">
        <v>122</v>
      </c>
      <c r="AG137" s="265">
        <v>400</v>
      </c>
      <c r="AH137" s="267">
        <v>30</v>
      </c>
      <c r="AI137" s="267">
        <v>0</v>
      </c>
      <c r="AJ137" s="263">
        <v>0</v>
      </c>
      <c r="AK137" s="263">
        <v>0</v>
      </c>
      <c r="AL137" s="236"/>
      <c r="AM137" s="236"/>
      <c r="AN137" s="236"/>
      <c r="AO137" s="236"/>
      <c r="AP137" s="236"/>
      <c r="AQ137" s="236"/>
    </row>
    <row r="138" spans="30:43" ht="14.5" x14ac:dyDescent="0.25">
      <c r="AD138"/>
      <c r="AE138"/>
      <c r="AF138" s="266" t="s">
        <v>123</v>
      </c>
      <c r="AG138" s="276"/>
      <c r="AH138" s="267">
        <v>140</v>
      </c>
      <c r="AI138" s="267">
        <v>100</v>
      </c>
      <c r="AJ138" s="263">
        <v>150</v>
      </c>
      <c r="AK138" s="263">
        <v>30</v>
      </c>
      <c r="AL138" s="236"/>
      <c r="AM138" s="236"/>
      <c r="AN138" s="236"/>
      <c r="AO138" s="236"/>
      <c r="AP138" s="236"/>
      <c r="AQ138" s="236"/>
    </row>
    <row r="139" spans="30:43" ht="14.5" x14ac:dyDescent="0.25">
      <c r="AD139"/>
      <c r="AE139"/>
      <c r="AF139" s="266" t="s">
        <v>124</v>
      </c>
      <c r="AG139" s="276"/>
      <c r="AH139" s="267">
        <v>230</v>
      </c>
      <c r="AI139" s="267">
        <v>140</v>
      </c>
      <c r="AJ139" s="263">
        <v>250</v>
      </c>
      <c r="AK139" s="263">
        <v>40</v>
      </c>
      <c r="AL139" s="236"/>
      <c r="AM139" s="236"/>
      <c r="AN139" s="236"/>
      <c r="AO139" s="236"/>
      <c r="AP139" s="236"/>
      <c r="AQ139" s="236"/>
    </row>
    <row r="140" spans="30:43" ht="14.5" x14ac:dyDescent="0.25">
      <c r="AD140" s="223"/>
      <c r="AE140" s="223"/>
      <c r="AF140" s="268" t="s">
        <v>125</v>
      </c>
      <c r="AG140" s="277"/>
      <c r="AH140" s="270">
        <v>320</v>
      </c>
      <c r="AI140" s="270">
        <v>180</v>
      </c>
      <c r="AJ140" s="271">
        <v>350</v>
      </c>
      <c r="AK140" s="271">
        <v>60</v>
      </c>
      <c r="AL140" s="236"/>
      <c r="AM140" s="236"/>
      <c r="AN140" s="236"/>
      <c r="AO140" s="236"/>
      <c r="AP140" s="236"/>
      <c r="AQ140" s="236"/>
    </row>
    <row r="141" spans="30:43" ht="12.5" x14ac:dyDescent="0.25">
      <c r="AD141" s="223"/>
      <c r="AE141" s="223"/>
      <c r="AF141" s="266" t="s">
        <v>126</v>
      </c>
      <c r="AG141" s="265">
        <v>180</v>
      </c>
      <c r="AH141" s="267">
        <v>150</v>
      </c>
      <c r="AI141" s="267">
        <v>50</v>
      </c>
      <c r="AJ141" s="263">
        <v>100</v>
      </c>
      <c r="AK141" s="263">
        <v>20</v>
      </c>
      <c r="AL141" s="236"/>
      <c r="AM141" s="236"/>
      <c r="AN141" s="236"/>
      <c r="AO141" s="236"/>
      <c r="AP141" s="236"/>
      <c r="AQ141" s="236"/>
    </row>
    <row r="142" spans="30:43" ht="14.5" x14ac:dyDescent="0.25">
      <c r="AD142"/>
      <c r="AE142"/>
      <c r="AF142" s="268" t="s">
        <v>127</v>
      </c>
      <c r="AG142" s="277"/>
      <c r="AH142" s="270">
        <v>50</v>
      </c>
      <c r="AI142" s="270">
        <v>10</v>
      </c>
      <c r="AJ142" s="271">
        <v>60</v>
      </c>
      <c r="AK142" s="271">
        <v>10</v>
      </c>
      <c r="AL142" s="236"/>
      <c r="AM142" s="236"/>
      <c r="AN142" s="236"/>
      <c r="AO142" s="236"/>
      <c r="AP142" s="236"/>
      <c r="AQ142" s="236"/>
    </row>
    <row r="143" spans="30:43" ht="12.5" x14ac:dyDescent="0.25">
      <c r="AD143"/>
      <c r="AE143"/>
      <c r="AF143" s="266" t="s">
        <v>289</v>
      </c>
      <c r="AG143" s="265">
        <v>100</v>
      </c>
      <c r="AH143" s="267">
        <v>50</v>
      </c>
      <c r="AI143" s="267">
        <v>20</v>
      </c>
      <c r="AJ143" s="263">
        <v>60</v>
      </c>
      <c r="AK143" s="263">
        <v>10</v>
      </c>
      <c r="AL143" s="236"/>
      <c r="AM143" s="236"/>
      <c r="AN143" s="236"/>
      <c r="AO143" s="236"/>
      <c r="AP143" s="236"/>
      <c r="AQ143" s="236"/>
    </row>
    <row r="144" spans="30:43" ht="12.5" x14ac:dyDescent="0.25">
      <c r="AD144"/>
      <c r="AE144"/>
      <c r="AF144" s="266" t="s">
        <v>136</v>
      </c>
      <c r="AG144" s="265">
        <v>450</v>
      </c>
      <c r="AH144" s="267">
        <v>130</v>
      </c>
      <c r="AI144" s="267">
        <v>30</v>
      </c>
      <c r="AJ144" s="263">
        <v>120</v>
      </c>
      <c r="AK144" s="263">
        <v>10</v>
      </c>
      <c r="AL144" s="236"/>
      <c r="AM144" s="236"/>
      <c r="AN144" s="236"/>
      <c r="AO144" s="236"/>
      <c r="AP144" s="236"/>
      <c r="AQ144" s="236"/>
    </row>
    <row r="145" spans="30:43" ht="12.5" x14ac:dyDescent="0.25">
      <c r="AD145"/>
      <c r="AE145"/>
      <c r="AF145" s="266" t="s">
        <v>290</v>
      </c>
      <c r="AG145" s="265">
        <v>350</v>
      </c>
      <c r="AH145" s="267">
        <v>90</v>
      </c>
      <c r="AI145" s="267">
        <v>60</v>
      </c>
      <c r="AJ145" s="263">
        <v>150</v>
      </c>
      <c r="AK145" s="263">
        <v>15</v>
      </c>
      <c r="AL145" s="236"/>
      <c r="AM145" s="236"/>
      <c r="AN145" s="236"/>
      <c r="AO145" s="236"/>
      <c r="AP145" s="236"/>
      <c r="AQ145" s="236"/>
    </row>
    <row r="146" spans="30:43" ht="12.5" x14ac:dyDescent="0.25">
      <c r="AD146"/>
      <c r="AE146"/>
      <c r="AF146" s="266" t="s">
        <v>128</v>
      </c>
      <c r="AG146" s="265" t="s">
        <v>129</v>
      </c>
      <c r="AH146" s="267">
        <v>40</v>
      </c>
      <c r="AI146" s="267">
        <v>15</v>
      </c>
      <c r="AJ146" s="263">
        <v>60</v>
      </c>
      <c r="AK146" s="263">
        <v>10</v>
      </c>
      <c r="AL146" s="236"/>
      <c r="AM146" s="236"/>
      <c r="AN146" s="236"/>
      <c r="AO146" s="236"/>
      <c r="AP146" s="236"/>
      <c r="AQ146" s="236"/>
    </row>
    <row r="147" spans="30:43" ht="12.5" x14ac:dyDescent="0.25">
      <c r="AD147"/>
      <c r="AE147"/>
      <c r="AF147" s="266" t="s">
        <v>130</v>
      </c>
      <c r="AG147" s="265" t="s">
        <v>131</v>
      </c>
      <c r="AH147" s="267">
        <v>70</v>
      </c>
      <c r="AI147" s="267">
        <v>30</v>
      </c>
      <c r="AJ147" s="263">
        <v>160</v>
      </c>
      <c r="AK147" s="263">
        <v>15</v>
      </c>
      <c r="AL147"/>
      <c r="AM147"/>
      <c r="AN147"/>
      <c r="AO147"/>
      <c r="AP147"/>
      <c r="AQ147"/>
    </row>
    <row r="148" spans="30:43" ht="12.5" x14ac:dyDescent="0.25">
      <c r="AD148"/>
      <c r="AE148"/>
      <c r="AF148" s="266" t="s">
        <v>132</v>
      </c>
      <c r="AG148" s="265" t="s">
        <v>133</v>
      </c>
      <c r="AH148" s="267">
        <v>120</v>
      </c>
      <c r="AI148" s="267">
        <v>40</v>
      </c>
      <c r="AJ148" s="263">
        <v>200</v>
      </c>
      <c r="AK148" s="263">
        <v>20</v>
      </c>
      <c r="AL148"/>
      <c r="AM148"/>
      <c r="AN148"/>
      <c r="AO148"/>
      <c r="AP148"/>
      <c r="AQ148"/>
    </row>
    <row r="149" spans="30:43" ht="12.5" x14ac:dyDescent="0.25">
      <c r="AD149"/>
      <c r="AE149"/>
      <c r="AF149" s="268" t="s">
        <v>134</v>
      </c>
      <c r="AG149" s="269" t="s">
        <v>135</v>
      </c>
      <c r="AH149" s="270">
        <v>160</v>
      </c>
      <c r="AI149" s="270">
        <v>50</v>
      </c>
      <c r="AJ149" s="271">
        <v>250</v>
      </c>
      <c r="AK149" s="271">
        <v>25</v>
      </c>
      <c r="AL149"/>
      <c r="AM149"/>
      <c r="AN149"/>
      <c r="AO149"/>
      <c r="AP149"/>
      <c r="AQ149"/>
    </row>
    <row r="150" spans="30:43" ht="12.5" x14ac:dyDescent="0.25">
      <c r="AD150"/>
      <c r="AE150"/>
      <c r="AF150" s="266" t="s">
        <v>142</v>
      </c>
      <c r="AG150" s="265">
        <v>900</v>
      </c>
      <c r="AH150" s="280">
        <v>200</v>
      </c>
      <c r="AI150" s="267">
        <v>100</v>
      </c>
      <c r="AJ150" s="263">
        <v>350</v>
      </c>
      <c r="AK150" s="263">
        <v>50</v>
      </c>
      <c r="AL150"/>
      <c r="AM150"/>
      <c r="AN150"/>
      <c r="AO150"/>
      <c r="AP150"/>
      <c r="AQ150"/>
    </row>
    <row r="151" spans="30:43" ht="12.5" x14ac:dyDescent="0.25">
      <c r="AD151"/>
      <c r="AE151"/>
      <c r="AF151" s="266" t="s">
        <v>143</v>
      </c>
      <c r="AG151" s="265">
        <v>600</v>
      </c>
      <c r="AH151" s="267">
        <v>120</v>
      </c>
      <c r="AI151" s="267">
        <v>70</v>
      </c>
      <c r="AJ151" s="263">
        <v>220</v>
      </c>
      <c r="AK151" s="263">
        <v>30</v>
      </c>
      <c r="AL151"/>
      <c r="AM151"/>
      <c r="AN151"/>
      <c r="AO151"/>
      <c r="AP151"/>
      <c r="AQ151"/>
    </row>
    <row r="152" spans="30:43" ht="12.5" x14ac:dyDescent="0.25">
      <c r="AD152"/>
      <c r="AE152"/>
      <c r="AF152" s="268" t="s">
        <v>144</v>
      </c>
      <c r="AG152" s="269">
        <v>450</v>
      </c>
      <c r="AH152" s="270">
        <v>140</v>
      </c>
      <c r="AI152" s="270">
        <v>60</v>
      </c>
      <c r="AJ152" s="271">
        <v>200</v>
      </c>
      <c r="AK152" s="271">
        <v>30</v>
      </c>
      <c r="AL152"/>
      <c r="AM152"/>
      <c r="AN152"/>
      <c r="AO152"/>
      <c r="AP152"/>
      <c r="AQ152"/>
    </row>
    <row r="153" spans="30:43" ht="12.5" x14ac:dyDescent="0.25">
      <c r="AD153"/>
      <c r="AE153"/>
      <c r="AF153" s="266" t="s">
        <v>145</v>
      </c>
      <c r="AG153" s="265">
        <v>300</v>
      </c>
      <c r="AH153" s="267">
        <v>100</v>
      </c>
      <c r="AI153" s="267">
        <v>40</v>
      </c>
      <c r="AJ153" s="263">
        <v>180</v>
      </c>
      <c r="AK153" s="263">
        <v>30</v>
      </c>
      <c r="AL153"/>
      <c r="AM153"/>
      <c r="AN153"/>
      <c r="AO153"/>
      <c r="AP153"/>
      <c r="AQ153"/>
    </row>
    <row r="154" spans="30:43" ht="12.5" x14ac:dyDescent="0.25">
      <c r="AF154" s="266" t="s">
        <v>146</v>
      </c>
      <c r="AG154" s="265">
        <v>1500</v>
      </c>
      <c r="AH154" s="267">
        <v>200</v>
      </c>
      <c r="AI154" s="267">
        <v>100</v>
      </c>
      <c r="AJ154" s="263">
        <v>300</v>
      </c>
      <c r="AK154" s="263">
        <v>60</v>
      </c>
    </row>
    <row r="155" spans="30:43" ht="12.5" x14ac:dyDescent="0.25">
      <c r="AF155" s="266" t="s">
        <v>147</v>
      </c>
      <c r="AG155" s="265">
        <v>2500</v>
      </c>
      <c r="AH155" s="267">
        <v>300</v>
      </c>
      <c r="AI155" s="267">
        <v>150</v>
      </c>
      <c r="AJ155" s="263">
        <v>400</v>
      </c>
      <c r="AK155" s="263">
        <v>80</v>
      </c>
    </row>
    <row r="156" spans="30:43" ht="12.5" x14ac:dyDescent="0.25">
      <c r="AF156" s="268" t="s">
        <v>148</v>
      </c>
      <c r="AG156" s="269">
        <v>900</v>
      </c>
      <c r="AH156" s="270">
        <v>200</v>
      </c>
      <c r="AI156" s="270">
        <v>100</v>
      </c>
      <c r="AJ156" s="271">
        <v>400</v>
      </c>
      <c r="AK156" s="271">
        <v>50</v>
      </c>
    </row>
    <row r="157" spans="30:43" ht="12.5" x14ac:dyDescent="0.25">
      <c r="AF157" s="266" t="s">
        <v>291</v>
      </c>
      <c r="AG157" s="265">
        <v>600</v>
      </c>
      <c r="AH157" s="267">
        <v>190</v>
      </c>
      <c r="AI157" s="267">
        <v>35</v>
      </c>
      <c r="AJ157" s="263">
        <v>150</v>
      </c>
      <c r="AK157" s="263">
        <v>15</v>
      </c>
    </row>
    <row r="158" spans="30:43" ht="12.5" x14ac:dyDescent="0.25">
      <c r="AF158" s="266" t="s">
        <v>149</v>
      </c>
      <c r="AG158" s="265">
        <v>130</v>
      </c>
      <c r="AH158" s="267">
        <v>20</v>
      </c>
      <c r="AI158" s="267">
        <v>10</v>
      </c>
      <c r="AJ158" s="263">
        <v>30</v>
      </c>
      <c r="AK158" s="263">
        <v>10</v>
      </c>
    </row>
    <row r="159" spans="30:43" ht="12.5" x14ac:dyDescent="0.25">
      <c r="AF159" s="268" t="s">
        <v>150</v>
      </c>
      <c r="AG159" s="269">
        <v>120</v>
      </c>
      <c r="AH159" s="270">
        <v>100</v>
      </c>
      <c r="AI159" s="270">
        <v>30</v>
      </c>
      <c r="AJ159" s="271">
        <v>140</v>
      </c>
      <c r="AK159" s="271">
        <v>20</v>
      </c>
    </row>
    <row r="160" spans="30:43" ht="12.5" x14ac:dyDescent="0.25">
      <c r="AF160" s="266" t="s">
        <v>151</v>
      </c>
      <c r="AG160" s="265">
        <v>500</v>
      </c>
      <c r="AH160" s="267">
        <v>40</v>
      </c>
      <c r="AI160" s="267">
        <v>80</v>
      </c>
      <c r="AJ160" s="263">
        <v>180</v>
      </c>
      <c r="AK160" s="263">
        <v>30</v>
      </c>
    </row>
    <row r="161" spans="32:37" ht="12.5" x14ac:dyDescent="0.25">
      <c r="AF161" s="266" t="s">
        <v>152</v>
      </c>
      <c r="AG161" s="265">
        <v>150</v>
      </c>
      <c r="AH161" s="267">
        <v>50</v>
      </c>
      <c r="AI161" s="267">
        <v>10</v>
      </c>
      <c r="AJ161" s="263">
        <v>50</v>
      </c>
      <c r="AK161" s="263">
        <v>10</v>
      </c>
    </row>
    <row r="162" spans="32:37" ht="12.5" x14ac:dyDescent="0.25">
      <c r="AF162" s="268" t="s">
        <v>153</v>
      </c>
      <c r="AG162" s="269">
        <v>400</v>
      </c>
      <c r="AH162" s="270">
        <v>80</v>
      </c>
      <c r="AI162" s="270">
        <v>30</v>
      </c>
      <c r="AJ162" s="271">
        <v>140</v>
      </c>
      <c r="AK162" s="271">
        <v>20</v>
      </c>
    </row>
    <row r="163" spans="32:37" ht="12.5" x14ac:dyDescent="0.25">
      <c r="AF163" s="266" t="s">
        <v>281</v>
      </c>
      <c r="AG163" s="265">
        <v>600</v>
      </c>
      <c r="AH163" s="267">
        <v>160</v>
      </c>
      <c r="AI163" s="267">
        <v>60</v>
      </c>
      <c r="AJ163" s="263">
        <v>220</v>
      </c>
      <c r="AK163" s="263">
        <v>30</v>
      </c>
    </row>
    <row r="164" spans="32:37" ht="12.5" x14ac:dyDescent="0.25">
      <c r="AF164" s="266" t="s">
        <v>154</v>
      </c>
      <c r="AG164" s="265">
        <v>300</v>
      </c>
      <c r="AH164" s="267">
        <v>100</v>
      </c>
      <c r="AI164" s="267">
        <v>50</v>
      </c>
      <c r="AJ164" s="263">
        <v>180</v>
      </c>
      <c r="AK164" s="263">
        <v>20</v>
      </c>
    </row>
    <row r="165" spans="32:37" ht="12.5" x14ac:dyDescent="0.25">
      <c r="AF165" s="266" t="s">
        <v>155</v>
      </c>
      <c r="AG165" s="265">
        <v>500</v>
      </c>
      <c r="AH165" s="267">
        <v>160</v>
      </c>
      <c r="AI165" s="267">
        <v>60</v>
      </c>
      <c r="AJ165" s="263">
        <v>220</v>
      </c>
      <c r="AK165" s="263">
        <v>30</v>
      </c>
    </row>
    <row r="166" spans="32:37" ht="12.5" x14ac:dyDescent="0.25">
      <c r="AF166" s="268" t="s">
        <v>156</v>
      </c>
      <c r="AG166" s="269">
        <v>600</v>
      </c>
      <c r="AH166" s="270">
        <v>160</v>
      </c>
      <c r="AI166" s="270">
        <v>50</v>
      </c>
      <c r="AJ166" s="271">
        <v>250</v>
      </c>
      <c r="AK166" s="271">
        <v>30</v>
      </c>
    </row>
    <row r="167" spans="32:37" ht="12.5" x14ac:dyDescent="0.25">
      <c r="AF167" s="266" t="s">
        <v>157</v>
      </c>
      <c r="AG167" s="265">
        <v>600</v>
      </c>
      <c r="AH167" s="267">
        <v>90</v>
      </c>
      <c r="AI167" s="267">
        <v>50</v>
      </c>
      <c r="AJ167" s="263">
        <v>200</v>
      </c>
      <c r="AK167" s="263">
        <v>30</v>
      </c>
    </row>
    <row r="168" spans="32:37" ht="12.5" x14ac:dyDescent="0.25">
      <c r="AF168" s="266" t="s">
        <v>158</v>
      </c>
      <c r="AG168" s="265">
        <v>400</v>
      </c>
      <c r="AH168" s="267">
        <v>60</v>
      </c>
      <c r="AI168" s="267">
        <v>30</v>
      </c>
      <c r="AJ168" s="263">
        <v>100</v>
      </c>
      <c r="AK168" s="263">
        <v>20</v>
      </c>
    </row>
    <row r="169" spans="32:37" ht="12.5" x14ac:dyDescent="0.25">
      <c r="AF169" s="268" t="s">
        <v>159</v>
      </c>
      <c r="AG169" s="269">
        <v>120</v>
      </c>
      <c r="AH169" s="270">
        <v>50</v>
      </c>
      <c r="AI169" s="270">
        <v>10</v>
      </c>
      <c r="AJ169" s="271">
        <v>60</v>
      </c>
      <c r="AK169" s="271">
        <v>10</v>
      </c>
    </row>
    <row r="170" spans="32:37" ht="12.5" x14ac:dyDescent="0.25">
      <c r="AF170" s="266" t="s">
        <v>160</v>
      </c>
      <c r="AG170" s="265">
        <v>150</v>
      </c>
      <c r="AH170" s="267">
        <v>70</v>
      </c>
      <c r="AI170" s="267">
        <v>20</v>
      </c>
      <c r="AJ170" s="263">
        <v>90</v>
      </c>
      <c r="AK170" s="263">
        <v>20</v>
      </c>
    </row>
    <row r="171" spans="32:37" ht="12.5" x14ac:dyDescent="0.25">
      <c r="AF171" s="266" t="s">
        <v>161</v>
      </c>
      <c r="AG171" s="265">
        <v>200</v>
      </c>
      <c r="AH171" s="267">
        <v>150</v>
      </c>
      <c r="AI171" s="267">
        <v>30</v>
      </c>
      <c r="AJ171" s="263">
        <v>150</v>
      </c>
      <c r="AK171" s="263">
        <v>10</v>
      </c>
    </row>
    <row r="172" spans="32:37" ht="12.5" x14ac:dyDescent="0.25">
      <c r="AF172" s="268" t="s">
        <v>162</v>
      </c>
      <c r="AG172" s="269">
        <v>300</v>
      </c>
      <c r="AH172" s="270">
        <v>210</v>
      </c>
      <c r="AI172" s="270">
        <v>40</v>
      </c>
      <c r="AJ172" s="271">
        <v>180</v>
      </c>
      <c r="AK172" s="271">
        <v>20</v>
      </c>
    </row>
    <row r="173" spans="32:37" ht="12.5" x14ac:dyDescent="0.25">
      <c r="AF173" s="266" t="s">
        <v>163</v>
      </c>
      <c r="AG173" s="265">
        <v>450</v>
      </c>
      <c r="AH173" s="267">
        <v>140</v>
      </c>
      <c r="AI173" s="267">
        <v>50</v>
      </c>
      <c r="AJ173" s="263">
        <v>180</v>
      </c>
      <c r="AK173" s="263">
        <v>30</v>
      </c>
    </row>
    <row r="174" spans="32:37" ht="12.5" x14ac:dyDescent="0.25">
      <c r="AF174" s="266" t="s">
        <v>198</v>
      </c>
      <c r="AG174" s="265">
        <v>1200</v>
      </c>
      <c r="AH174" s="267">
        <v>170</v>
      </c>
      <c r="AI174" s="267">
        <v>80</v>
      </c>
      <c r="AJ174" s="263">
        <v>340</v>
      </c>
      <c r="AK174" s="263">
        <v>60</v>
      </c>
    </row>
    <row r="175" spans="32:37" ht="12.5" x14ac:dyDescent="0.25">
      <c r="AF175" s="268" t="s">
        <v>199</v>
      </c>
      <c r="AG175" s="269">
        <v>1800</v>
      </c>
      <c r="AH175" s="270">
        <v>250</v>
      </c>
      <c r="AI175" s="270">
        <v>100</v>
      </c>
      <c r="AJ175" s="271">
        <v>500</v>
      </c>
      <c r="AK175" s="271">
        <v>80</v>
      </c>
    </row>
    <row r="176" spans="32:37" ht="12.5" x14ac:dyDescent="0.25">
      <c r="AF176" s="266" t="s">
        <v>200</v>
      </c>
      <c r="AG176" s="265">
        <v>2400</v>
      </c>
      <c r="AH176" s="267">
        <v>330</v>
      </c>
      <c r="AI176" s="267">
        <v>160</v>
      </c>
      <c r="AJ176" s="263">
        <v>680</v>
      </c>
      <c r="AK176" s="263">
        <v>120</v>
      </c>
    </row>
    <row r="177" spans="32:37" ht="12.5" x14ac:dyDescent="0.25">
      <c r="AF177" s="272" t="s">
        <v>201</v>
      </c>
      <c r="AG177" s="273">
        <v>3000</v>
      </c>
      <c r="AH177" s="274">
        <v>400</v>
      </c>
      <c r="AI177" s="274">
        <v>200</v>
      </c>
      <c r="AJ177" s="275">
        <v>850</v>
      </c>
      <c r="AK177" s="275">
        <v>150</v>
      </c>
    </row>
    <row r="178" spans="32:37" x14ac:dyDescent="0.3">
      <c r="AF178" s="281" t="s">
        <v>319</v>
      </c>
      <c r="AG178" s="252"/>
      <c r="AH178" s="264">
        <v>50</v>
      </c>
      <c r="AI178" s="282">
        <v>35</v>
      </c>
      <c r="AJ178" s="282">
        <v>95</v>
      </c>
      <c r="AK178" s="265">
        <v>20</v>
      </c>
    </row>
    <row r="179" spans="32:37" x14ac:dyDescent="0.3">
      <c r="AF179" s="262" t="s">
        <v>320</v>
      </c>
      <c r="AG179" s="252"/>
      <c r="AH179" s="264">
        <v>50</v>
      </c>
      <c r="AI179" s="264">
        <v>17</v>
      </c>
      <c r="AJ179" s="282">
        <v>37</v>
      </c>
      <c r="AK179" s="263">
        <v>5</v>
      </c>
    </row>
    <row r="180" spans="32:37" x14ac:dyDescent="0.3">
      <c r="AF180" s="262" t="s">
        <v>321</v>
      </c>
      <c r="AG180" s="252"/>
      <c r="AH180" s="263">
        <v>115</v>
      </c>
      <c r="AI180" s="264">
        <v>45</v>
      </c>
      <c r="AJ180" s="265">
        <v>95</v>
      </c>
      <c r="AK180" s="263">
        <v>13</v>
      </c>
    </row>
    <row r="181" spans="32:37" x14ac:dyDescent="0.3">
      <c r="AF181" s="281" t="s">
        <v>183</v>
      </c>
      <c r="AG181" s="252"/>
      <c r="AH181" s="264">
        <v>30</v>
      </c>
      <c r="AI181" s="282">
        <v>20</v>
      </c>
      <c r="AJ181" s="282">
        <v>112</v>
      </c>
      <c r="AK181" s="265">
        <v>6</v>
      </c>
    </row>
    <row r="182" spans="32:37" x14ac:dyDescent="0.3">
      <c r="AF182" s="283" t="s">
        <v>322</v>
      </c>
      <c r="AG182" s="284"/>
      <c r="AH182" s="275">
        <v>85</v>
      </c>
      <c r="AI182" s="285">
        <v>25</v>
      </c>
      <c r="AJ182" s="273">
        <v>0</v>
      </c>
      <c r="AK182" s="275">
        <v>0</v>
      </c>
    </row>
    <row r="183" spans="32:37" x14ac:dyDescent="0.3">
      <c r="AF183" s="262" t="s">
        <v>248</v>
      </c>
      <c r="AG183" s="382" t="s">
        <v>245</v>
      </c>
      <c r="AH183" s="263">
        <v>0</v>
      </c>
      <c r="AI183" s="264">
        <v>0</v>
      </c>
      <c r="AJ183" s="265">
        <v>0</v>
      </c>
      <c r="AK183" s="263">
        <v>0</v>
      </c>
    </row>
    <row r="184" spans="32:37" x14ac:dyDescent="0.3">
      <c r="AF184" s="262" t="s">
        <v>251</v>
      </c>
      <c r="AG184" s="383" t="s">
        <v>246</v>
      </c>
      <c r="AH184" s="263">
        <v>20</v>
      </c>
      <c r="AI184" s="264">
        <v>23</v>
      </c>
      <c r="AJ184" s="265">
        <v>68</v>
      </c>
      <c r="AK184" s="263">
        <v>6</v>
      </c>
    </row>
    <row r="185" spans="32:37" x14ac:dyDescent="0.3">
      <c r="AF185" s="283" t="s">
        <v>252</v>
      </c>
      <c r="AG185" s="384" t="s">
        <v>247</v>
      </c>
      <c r="AH185" s="275">
        <v>76</v>
      </c>
      <c r="AI185" s="285">
        <v>57</v>
      </c>
      <c r="AJ185" s="273">
        <v>184</v>
      </c>
      <c r="AK185" s="275">
        <v>16</v>
      </c>
    </row>
    <row r="186" spans="32:37" x14ac:dyDescent="0.3">
      <c r="AF186" s="102"/>
      <c r="AG186" s="102"/>
      <c r="AH186" s="102"/>
      <c r="AI186" s="102"/>
      <c r="AJ186" s="102"/>
      <c r="AK186" s="102"/>
    </row>
    <row r="187" spans="32:37" x14ac:dyDescent="0.3">
      <c r="AF187" s="102" t="s">
        <v>253</v>
      </c>
      <c r="AG187" s="102"/>
      <c r="AH187" s="102"/>
      <c r="AI187" s="102"/>
      <c r="AJ187" s="102"/>
      <c r="AK187" s="102"/>
    </row>
    <row r="188" spans="32:37" x14ac:dyDescent="0.3">
      <c r="AF188" s="102"/>
      <c r="AG188" s="102"/>
      <c r="AH188" s="102"/>
      <c r="AI188" s="102"/>
      <c r="AJ188" s="102"/>
      <c r="AK188" s="102"/>
    </row>
    <row r="189" spans="32:37" x14ac:dyDescent="0.3">
      <c r="AF189" s="102"/>
      <c r="AG189" s="102"/>
      <c r="AH189" s="102"/>
      <c r="AI189" s="102"/>
      <c r="AJ189" s="102"/>
      <c r="AK189" s="102"/>
    </row>
  </sheetData>
  <sheetProtection algorithmName="SHA-512" hashValue="7eKtsl3mAEu6fjc7zdTdCYGrAnyJJMv44CVDringSkF1szYjE/d5LatSkbq7FjZEsTxge+UhlTab+mYwhIjc0g==" saltValue="gcpGcUyiDTBKvAMKil13fg==" spinCount="100000" sheet="1" objects="1" scenarios="1"/>
  <mergeCells count="74">
    <mergeCell ref="Y25:Y26"/>
    <mergeCell ref="R1:AC2"/>
    <mergeCell ref="AH1:AK1"/>
    <mergeCell ref="AH2:AK2"/>
    <mergeCell ref="C3:H3"/>
    <mergeCell ref="J3:K3"/>
    <mergeCell ref="L3:P3"/>
    <mergeCell ref="R3:AC7"/>
    <mergeCell ref="C4:H4"/>
    <mergeCell ref="J4:K4"/>
    <mergeCell ref="L4:P4"/>
    <mergeCell ref="R19:T19"/>
    <mergeCell ref="R14:T14"/>
    <mergeCell ref="R15:T15"/>
    <mergeCell ref="R16:T16"/>
    <mergeCell ref="R17:T17"/>
    <mergeCell ref="AN4:AQ4"/>
    <mergeCell ref="C6:H6"/>
    <mergeCell ref="F13:J13"/>
    <mergeCell ref="K13:M13"/>
    <mergeCell ref="N13:Q13"/>
    <mergeCell ref="R13:T13"/>
    <mergeCell ref="U13:X13"/>
    <mergeCell ref="Z13:AC13"/>
    <mergeCell ref="R18:T18"/>
    <mergeCell ref="R31:T31"/>
    <mergeCell ref="R20:T20"/>
    <mergeCell ref="R21:T21"/>
    <mergeCell ref="R22:T22"/>
    <mergeCell ref="R24:T24"/>
    <mergeCell ref="R26:T26"/>
    <mergeCell ref="R27:T27"/>
    <mergeCell ref="R28:T28"/>
    <mergeCell ref="R29:T29"/>
    <mergeCell ref="R30:T30"/>
    <mergeCell ref="R23:T23"/>
    <mergeCell ref="J37:M37"/>
    <mergeCell ref="W37:Y37"/>
    <mergeCell ref="R32:T32"/>
    <mergeCell ref="R33:T33"/>
    <mergeCell ref="R34:T34"/>
    <mergeCell ref="R35:T35"/>
    <mergeCell ref="F36:M36"/>
    <mergeCell ref="U36:Y36"/>
    <mergeCell ref="U50:X50"/>
    <mergeCell ref="Z50:AC50"/>
    <mergeCell ref="R38:AC39"/>
    <mergeCell ref="C40:H40"/>
    <mergeCell ref="J40:K40"/>
    <mergeCell ref="L40:P40"/>
    <mergeCell ref="R40:AC44"/>
    <mergeCell ref="C41:H41"/>
    <mergeCell ref="J41:K41"/>
    <mergeCell ref="L41:P41"/>
    <mergeCell ref="C43:H43"/>
    <mergeCell ref="R59:T59"/>
    <mergeCell ref="F50:J50"/>
    <mergeCell ref="K50:M50"/>
    <mergeCell ref="N50:Q50"/>
    <mergeCell ref="R50:T50"/>
    <mergeCell ref="Z53:AC53"/>
    <mergeCell ref="R55:T55"/>
    <mergeCell ref="R56:T56"/>
    <mergeCell ref="R57:T57"/>
    <mergeCell ref="R58:T58"/>
    <mergeCell ref="J65:M65"/>
    <mergeCell ref="W65:Y65"/>
    <mergeCell ref="C77:J77"/>
    <mergeCell ref="R60:T60"/>
    <mergeCell ref="R61:T61"/>
    <mergeCell ref="R62:T62"/>
    <mergeCell ref="R63:T63"/>
    <mergeCell ref="F64:M64"/>
    <mergeCell ref="U64:Y64"/>
  </mergeCells>
  <conditionalFormatting sqref="N72:O72">
    <cfRule type="cellIs" dxfId="3" priority="1" stopIfTrue="1" operator="greaterThan">
      <formula>1</formula>
    </cfRule>
  </conditionalFormatting>
  <conditionalFormatting sqref="Z72:AB73">
    <cfRule type="cellIs" dxfId="2" priority="2" stopIfTrue="1" operator="greaterThan">
      <formula>10</formula>
    </cfRule>
  </conditionalFormatting>
  <dataValidations count="2">
    <dataValidation allowBlank="1" showInputMessage="1" showErrorMessage="1" sqref="R17:R23" xr:uid="{00000000-0002-0000-0000-000000000000}"/>
    <dataValidation type="list" allowBlank="1" showInputMessage="1" sqref="D16:D35 D55:D63" xr:uid="{00000000-0002-0000-0000-000001000000}">
      <formula1>$AF$4:$AF$185</formula1>
    </dataValidation>
  </dataValidations>
  <hyperlinks>
    <hyperlink ref="AM24" r:id="rId1" xr:uid="{00000000-0004-0000-0000-000000000000}"/>
  </hyperlinks>
  <pageMargins left="0.78740157480314965" right="0.78740157480314965" top="0.98425196850393704" bottom="0.98425196850393704" header="0.51181102362204722" footer="0.51181102362204722"/>
  <pageSetup paperSize="9" scale="77" fitToHeight="2" orientation="landscape" r:id="rId2"/>
  <headerFooter scaleWithDoc="0">
    <oddFooter xml:space="preserve">&amp;L&amp;9BilanCulturesSpéciales compatible avec les versions du Suisse-Bilanz 1.20&amp;R&amp;8Service cantonal de l'agriculture du Valais – Office d’arboriculture et cultures maraîchères  </oddFooter>
  </headerFooter>
  <rowBreaks count="1" manualBreakCount="1">
    <brk id="37" max="2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T185"/>
  <sheetViews>
    <sheetView showGridLines="0" zoomScale="130" zoomScaleNormal="130" workbookViewId="0">
      <selection activeCell="P2" sqref="P2"/>
    </sheetView>
  </sheetViews>
  <sheetFormatPr baseColWidth="10" defaultColWidth="11.54296875" defaultRowHeight="13" x14ac:dyDescent="0.3"/>
  <cols>
    <col min="1" max="1" width="3.26953125" style="1" customWidth="1"/>
    <col min="2" max="2" width="12" style="1" customWidth="1"/>
    <col min="3" max="3" width="5.7265625" style="1" customWidth="1"/>
    <col min="4" max="4" width="16.81640625" style="1" customWidth="1"/>
    <col min="5" max="5" width="5.26953125" style="2" customWidth="1"/>
    <col min="6" max="6" width="5.54296875" style="3" customWidth="1"/>
    <col min="7" max="7" width="4.7265625" style="3" customWidth="1"/>
    <col min="8" max="8" width="4.54296875" style="1" customWidth="1"/>
    <col min="9" max="9" width="4.26953125" style="1" customWidth="1"/>
    <col min="10" max="10" width="3.54296875" style="1" customWidth="1"/>
    <col min="11" max="11" width="5" style="1" customWidth="1"/>
    <col min="12" max="12" width="4" style="1" customWidth="1"/>
    <col min="13" max="13" width="4.26953125" style="1" customWidth="1"/>
    <col min="14" max="14" width="5.81640625" style="1" customWidth="1"/>
    <col min="15" max="16" width="5" style="1" customWidth="1"/>
    <col min="17" max="17" width="5.453125" style="1" customWidth="1"/>
    <col min="18" max="18" width="6.26953125" style="1" customWidth="1"/>
    <col min="19" max="19" width="5.26953125" style="1" customWidth="1"/>
    <col min="20" max="20" width="3.453125" style="1" customWidth="1"/>
    <col min="21" max="21" width="4.453125" style="1" customWidth="1"/>
    <col min="22" max="22" width="4.54296875" style="1" customWidth="1"/>
    <col min="23" max="23" width="4" style="1" customWidth="1"/>
    <col min="24" max="24" width="4.7265625" style="1" customWidth="1"/>
    <col min="25" max="25" width="7.54296875" style="1" customWidth="1"/>
    <col min="26" max="26" width="5.453125" style="1" customWidth="1"/>
    <col min="27" max="27" width="4.54296875" style="1" customWidth="1"/>
    <col min="28" max="28" width="5.26953125" style="1" customWidth="1"/>
    <col min="29" max="29" width="6.26953125" style="1" customWidth="1"/>
    <col min="30" max="31" width="7.26953125" style="1" customWidth="1"/>
    <col min="32" max="32" width="31.1796875" style="77" customWidth="1"/>
    <col min="33" max="33" width="8.7265625" style="77" customWidth="1"/>
    <col min="34" max="37" width="7.453125" style="77" customWidth="1"/>
    <col min="38" max="38" width="5.1796875" style="1" customWidth="1"/>
    <col min="39" max="39" width="18.54296875" style="1" bestFit="1" customWidth="1"/>
    <col min="40" max="16384" width="11.54296875" style="1"/>
  </cols>
  <sheetData>
    <row r="1" spans="1:43" ht="18.75" customHeight="1" x14ac:dyDescent="0.45">
      <c r="A1" s="104" t="s">
        <v>0</v>
      </c>
      <c r="B1" s="105"/>
      <c r="C1" s="105"/>
      <c r="D1" s="106"/>
      <c r="E1" s="107"/>
      <c r="F1" s="108"/>
      <c r="G1" s="108"/>
      <c r="H1" s="97"/>
      <c r="I1" s="97"/>
      <c r="J1" s="97" t="s">
        <v>9</v>
      </c>
      <c r="K1" s="97"/>
      <c r="L1" s="358">
        <v>1</v>
      </c>
      <c r="M1" s="230"/>
      <c r="N1" s="97" t="s">
        <v>1</v>
      </c>
      <c r="O1" s="97"/>
      <c r="P1" s="96">
        <v>2026</v>
      </c>
      <c r="Q1" s="97"/>
      <c r="R1" s="430" t="s">
        <v>209</v>
      </c>
      <c r="S1" s="430"/>
      <c r="T1" s="430"/>
      <c r="U1" s="430"/>
      <c r="V1" s="430"/>
      <c r="W1" s="430"/>
      <c r="X1" s="430"/>
      <c r="Y1" s="430"/>
      <c r="Z1" s="430"/>
      <c r="AA1" s="430"/>
      <c r="AB1" s="430"/>
      <c r="AC1" s="431"/>
      <c r="AD1"/>
      <c r="AE1"/>
      <c r="AF1" s="234"/>
      <c r="AG1" s="235" t="s">
        <v>53</v>
      </c>
      <c r="AH1" s="451" t="s">
        <v>54</v>
      </c>
      <c r="AI1" s="452"/>
      <c r="AJ1" s="452"/>
      <c r="AK1" s="453"/>
      <c r="AL1" s="236"/>
      <c r="AM1" s="236"/>
      <c r="AN1" s="236"/>
      <c r="AO1" s="236"/>
      <c r="AP1" s="236"/>
      <c r="AQ1" s="236"/>
    </row>
    <row r="2" spans="1:43" ht="7.5" customHeight="1" x14ac:dyDescent="0.3">
      <c r="A2" s="109"/>
      <c r="B2" s="102"/>
      <c r="C2" s="102"/>
      <c r="D2" s="102"/>
      <c r="E2" s="110"/>
      <c r="F2" s="111"/>
      <c r="G2" s="111"/>
      <c r="H2" s="102"/>
      <c r="I2" s="102"/>
      <c r="J2" s="102"/>
      <c r="K2" s="102"/>
      <c r="L2" s="102"/>
      <c r="M2" s="102"/>
      <c r="N2" s="102"/>
      <c r="O2" s="102"/>
      <c r="P2" s="102"/>
      <c r="Q2" s="102"/>
      <c r="R2" s="432"/>
      <c r="S2" s="432"/>
      <c r="T2" s="432"/>
      <c r="U2" s="432"/>
      <c r="V2" s="432"/>
      <c r="W2" s="432"/>
      <c r="X2" s="432"/>
      <c r="Y2" s="432"/>
      <c r="Z2" s="432"/>
      <c r="AA2" s="432"/>
      <c r="AB2" s="432"/>
      <c r="AC2" s="433"/>
      <c r="AD2"/>
      <c r="AE2"/>
      <c r="AF2" s="237" t="s">
        <v>55</v>
      </c>
      <c r="AG2" s="238" t="s">
        <v>56</v>
      </c>
      <c r="AH2" s="454" t="s">
        <v>57</v>
      </c>
      <c r="AI2" s="455"/>
      <c r="AJ2" s="455"/>
      <c r="AK2" s="456"/>
      <c r="AL2" s="236"/>
      <c r="AM2" s="236"/>
      <c r="AN2" s="236"/>
      <c r="AO2" s="236"/>
      <c r="AP2" s="236"/>
      <c r="AQ2" s="236"/>
    </row>
    <row r="3" spans="1:43" ht="15" customHeight="1" x14ac:dyDescent="0.3">
      <c r="A3" s="109" t="s">
        <v>6</v>
      </c>
      <c r="B3" s="102"/>
      <c r="C3" s="447"/>
      <c r="D3" s="447"/>
      <c r="E3" s="447"/>
      <c r="F3" s="447"/>
      <c r="G3" s="447"/>
      <c r="H3" s="447"/>
      <c r="I3" s="102"/>
      <c r="J3" s="434" t="s">
        <v>206</v>
      </c>
      <c r="K3" s="434"/>
      <c r="L3" s="447"/>
      <c r="M3" s="447"/>
      <c r="N3" s="447"/>
      <c r="O3" s="447"/>
      <c r="P3" s="447"/>
      <c r="Q3" s="102"/>
      <c r="R3" s="432" t="s">
        <v>239</v>
      </c>
      <c r="S3" s="432"/>
      <c r="T3" s="432"/>
      <c r="U3" s="432"/>
      <c r="V3" s="432"/>
      <c r="W3" s="432"/>
      <c r="X3" s="432"/>
      <c r="Y3" s="432"/>
      <c r="Z3" s="432"/>
      <c r="AA3" s="432"/>
      <c r="AB3" s="432"/>
      <c r="AC3" s="433"/>
      <c r="AD3"/>
      <c r="AE3"/>
      <c r="AF3" s="239"/>
      <c r="AG3" s="240" t="s">
        <v>58</v>
      </c>
      <c r="AH3" s="241" t="s">
        <v>28</v>
      </c>
      <c r="AI3" s="242" t="s">
        <v>59</v>
      </c>
      <c r="AJ3" s="242" t="s">
        <v>60</v>
      </c>
      <c r="AK3" s="242" t="s">
        <v>4</v>
      </c>
      <c r="AL3" s="236"/>
      <c r="AM3" s="236"/>
      <c r="AN3" s="236"/>
      <c r="AO3" s="236"/>
      <c r="AP3" s="236"/>
      <c r="AQ3" s="236"/>
    </row>
    <row r="4" spans="1:43" ht="13.5" x14ac:dyDescent="0.3">
      <c r="A4" s="109" t="s">
        <v>7</v>
      </c>
      <c r="B4" s="102"/>
      <c r="C4" s="447"/>
      <c r="D4" s="447"/>
      <c r="E4" s="447"/>
      <c r="F4" s="447"/>
      <c r="G4" s="447"/>
      <c r="H4" s="447"/>
      <c r="I4" s="102"/>
      <c r="J4" s="434" t="s">
        <v>207</v>
      </c>
      <c r="K4" s="434"/>
      <c r="L4" s="447"/>
      <c r="M4" s="447"/>
      <c r="N4" s="447"/>
      <c r="O4" s="447"/>
      <c r="P4" s="447"/>
      <c r="Q4" s="102"/>
      <c r="R4" s="432"/>
      <c r="S4" s="432"/>
      <c r="T4" s="432"/>
      <c r="U4" s="432"/>
      <c r="V4" s="432"/>
      <c r="W4" s="432"/>
      <c r="X4" s="432"/>
      <c r="Y4" s="432"/>
      <c r="Z4" s="432"/>
      <c r="AA4" s="432"/>
      <c r="AB4" s="432"/>
      <c r="AC4" s="433"/>
      <c r="AD4"/>
      <c r="AE4"/>
      <c r="AF4" s="243" t="s">
        <v>202</v>
      </c>
      <c r="AG4" s="241">
        <v>350</v>
      </c>
      <c r="AH4" s="244">
        <v>120</v>
      </c>
      <c r="AI4" s="244">
        <v>30</v>
      </c>
      <c r="AJ4" s="245">
        <v>120</v>
      </c>
      <c r="AK4" s="241">
        <v>15</v>
      </c>
      <c r="AL4" s="236"/>
      <c r="AM4" s="345" t="s">
        <v>212</v>
      </c>
      <c r="AN4" s="445" t="s">
        <v>205</v>
      </c>
      <c r="AO4" s="445"/>
      <c r="AP4" s="445"/>
      <c r="AQ4" s="446"/>
    </row>
    <row r="5" spans="1:43" ht="7.5" customHeight="1" x14ac:dyDescent="0.3">
      <c r="A5" s="112"/>
      <c r="B5" s="103"/>
      <c r="C5" s="103"/>
      <c r="D5" s="103"/>
      <c r="E5" s="110"/>
      <c r="F5" s="111"/>
      <c r="G5" s="111"/>
      <c r="H5" s="102"/>
      <c r="I5" s="102"/>
      <c r="J5" s="102"/>
      <c r="K5" s="102"/>
      <c r="L5" s="102"/>
      <c r="M5" s="102"/>
      <c r="N5" s="102"/>
      <c r="O5" s="102"/>
      <c r="P5" s="102"/>
      <c r="Q5" s="102"/>
      <c r="R5" s="432"/>
      <c r="S5" s="432"/>
      <c r="T5" s="432"/>
      <c r="U5" s="432"/>
      <c r="V5" s="432"/>
      <c r="W5" s="432"/>
      <c r="X5" s="432"/>
      <c r="Y5" s="432"/>
      <c r="Z5" s="432"/>
      <c r="AA5" s="432"/>
      <c r="AB5" s="432"/>
      <c r="AC5" s="433"/>
      <c r="AD5"/>
      <c r="AE5"/>
      <c r="AF5" s="243" t="s">
        <v>165</v>
      </c>
      <c r="AG5" s="241">
        <v>670</v>
      </c>
      <c r="AH5" s="244">
        <v>130</v>
      </c>
      <c r="AI5" s="244">
        <v>60</v>
      </c>
      <c r="AJ5" s="246">
        <v>220</v>
      </c>
      <c r="AK5" s="246">
        <v>35</v>
      </c>
      <c r="AL5" s="236"/>
      <c r="AM5" s="351"/>
      <c r="AN5" s="352"/>
      <c r="AO5" s="352"/>
      <c r="AP5" s="352"/>
      <c r="AQ5" s="353"/>
    </row>
    <row r="6" spans="1:43" ht="20" x14ac:dyDescent="0.55000000000000004">
      <c r="A6" s="109" t="s">
        <v>11</v>
      </c>
      <c r="B6" s="102"/>
      <c r="C6" s="447"/>
      <c r="D6" s="447"/>
      <c r="E6" s="447"/>
      <c r="F6" s="447"/>
      <c r="G6" s="447"/>
      <c r="H6" s="447"/>
      <c r="I6" s="102"/>
      <c r="J6" s="102"/>
      <c r="K6" s="102"/>
      <c r="L6" s="102"/>
      <c r="M6" s="102"/>
      <c r="N6" s="102"/>
      <c r="O6" s="102"/>
      <c r="P6" s="102"/>
      <c r="Q6" s="102"/>
      <c r="R6" s="432"/>
      <c r="S6" s="432"/>
      <c r="T6" s="432"/>
      <c r="U6" s="432"/>
      <c r="V6" s="432"/>
      <c r="W6" s="432"/>
      <c r="X6" s="432"/>
      <c r="Y6" s="432"/>
      <c r="Z6" s="432"/>
      <c r="AA6" s="432"/>
      <c r="AB6" s="432"/>
      <c r="AC6" s="433"/>
      <c r="AD6"/>
      <c r="AE6"/>
      <c r="AF6" s="247" t="s">
        <v>5</v>
      </c>
      <c r="AG6" s="248"/>
      <c r="AH6" s="249">
        <v>50</v>
      </c>
      <c r="AI6" s="250">
        <v>27</v>
      </c>
      <c r="AJ6" s="250">
        <v>78</v>
      </c>
      <c r="AK6" s="250">
        <v>25</v>
      </c>
      <c r="AL6" s="236"/>
      <c r="AM6" s="354" t="s">
        <v>46</v>
      </c>
      <c r="AN6" s="355" t="s">
        <v>210</v>
      </c>
      <c r="AO6" s="355" t="s">
        <v>195</v>
      </c>
      <c r="AP6" s="355" t="s">
        <v>196</v>
      </c>
      <c r="AQ6" s="356" t="s">
        <v>4</v>
      </c>
    </row>
    <row r="7" spans="1:43" x14ac:dyDescent="0.3">
      <c r="A7" s="109"/>
      <c r="B7" s="102"/>
      <c r="C7" s="102"/>
      <c r="D7" s="102"/>
      <c r="E7" s="110"/>
      <c r="F7" s="111"/>
      <c r="G7" s="111"/>
      <c r="H7" s="102"/>
      <c r="I7" s="102"/>
      <c r="J7" s="102"/>
      <c r="K7" s="102"/>
      <c r="L7" s="102"/>
      <c r="M7" s="102"/>
      <c r="N7" s="102"/>
      <c r="O7" s="102"/>
      <c r="P7" s="102"/>
      <c r="Q7" s="102"/>
      <c r="R7" s="432"/>
      <c r="S7" s="432"/>
      <c r="T7" s="432"/>
      <c r="U7" s="432"/>
      <c r="V7" s="432"/>
      <c r="W7" s="432"/>
      <c r="X7" s="432"/>
      <c r="Y7" s="432"/>
      <c r="Z7" s="432"/>
      <c r="AA7" s="432"/>
      <c r="AB7" s="432"/>
      <c r="AC7" s="433"/>
      <c r="AD7"/>
      <c r="AE7"/>
      <c r="AF7" s="251" t="s">
        <v>168</v>
      </c>
      <c r="AG7" s="252"/>
      <c r="AH7" s="249">
        <v>50</v>
      </c>
      <c r="AI7" s="250">
        <v>27</v>
      </c>
      <c r="AJ7" s="250">
        <v>78</v>
      </c>
      <c r="AK7" s="250">
        <v>25</v>
      </c>
      <c r="AL7" s="236"/>
      <c r="AM7" s="346" t="s">
        <v>42</v>
      </c>
      <c r="AN7" s="254">
        <f>(0.9+1.8)/2</f>
        <v>1.35</v>
      </c>
      <c r="AO7" s="254">
        <v>3</v>
      </c>
      <c r="AP7" s="254">
        <v>6.1</v>
      </c>
      <c r="AQ7" s="347">
        <v>0.93</v>
      </c>
    </row>
    <row r="8" spans="1:43" x14ac:dyDescent="0.3">
      <c r="A8" s="114" t="s">
        <v>191</v>
      </c>
      <c r="B8" s="102"/>
      <c r="C8" s="102"/>
      <c r="D8" s="102"/>
      <c r="E8" s="110"/>
      <c r="F8" s="111"/>
      <c r="G8" s="111"/>
      <c r="H8" s="102"/>
      <c r="I8" s="102"/>
      <c r="J8" s="102"/>
      <c r="K8" s="102"/>
      <c r="L8" s="102"/>
      <c r="M8" s="102"/>
      <c r="N8" s="102"/>
      <c r="O8" s="102"/>
      <c r="P8" s="102"/>
      <c r="Q8" s="102"/>
      <c r="R8" s="102"/>
      <c r="S8" s="102"/>
      <c r="T8" s="102"/>
      <c r="U8" s="102"/>
      <c r="V8" s="102"/>
      <c r="W8" s="102"/>
      <c r="X8" s="102"/>
      <c r="Y8" s="115"/>
      <c r="Z8" s="113"/>
      <c r="AA8" s="113"/>
      <c r="AB8" s="113"/>
      <c r="AC8" s="116"/>
      <c r="AD8"/>
      <c r="AE8"/>
      <c r="AF8" s="255" t="s">
        <v>184</v>
      </c>
      <c r="AG8" s="252"/>
      <c r="AH8" s="256">
        <v>60</v>
      </c>
      <c r="AI8" s="257">
        <v>34</v>
      </c>
      <c r="AJ8" s="257">
        <v>102</v>
      </c>
      <c r="AK8" s="257">
        <v>25</v>
      </c>
      <c r="AL8" s="236"/>
      <c r="AM8" s="346" t="s">
        <v>47</v>
      </c>
      <c r="AN8" s="254">
        <f>(1.2+2.5)/2</f>
        <v>1.85</v>
      </c>
      <c r="AO8" s="254">
        <v>2.2000000000000002</v>
      </c>
      <c r="AP8" s="254">
        <v>10</v>
      </c>
      <c r="AQ8" s="347">
        <v>0.82</v>
      </c>
    </row>
    <row r="9" spans="1:43" x14ac:dyDescent="0.3">
      <c r="A9" s="114"/>
      <c r="B9" s="102"/>
      <c r="C9" s="102"/>
      <c r="D9" s="102"/>
      <c r="E9" s="110"/>
      <c r="F9" s="111"/>
      <c r="G9" s="111"/>
      <c r="H9" s="102"/>
      <c r="I9" s="102"/>
      <c r="J9" s="102"/>
      <c r="K9" s="102"/>
      <c r="L9" s="102"/>
      <c r="M9" s="102"/>
      <c r="N9" s="102"/>
      <c r="O9" s="102"/>
      <c r="P9" s="102"/>
      <c r="Q9" s="102"/>
      <c r="R9" s="102"/>
      <c r="S9" s="102"/>
      <c r="T9" s="102"/>
      <c r="U9" s="102"/>
      <c r="V9" s="102"/>
      <c r="W9" s="102"/>
      <c r="X9" s="102"/>
      <c r="Y9" s="102"/>
      <c r="Z9" s="102"/>
      <c r="AA9" s="102"/>
      <c r="AB9" s="102"/>
      <c r="AC9" s="117"/>
      <c r="AD9"/>
      <c r="AE9"/>
      <c r="AF9" s="251" t="s">
        <v>171</v>
      </c>
      <c r="AG9" s="252"/>
      <c r="AH9" s="249">
        <v>60</v>
      </c>
      <c r="AI9" s="250">
        <v>20</v>
      </c>
      <c r="AJ9" s="250">
        <v>75</v>
      </c>
      <c r="AK9" s="250">
        <v>20</v>
      </c>
      <c r="AL9" s="236"/>
      <c r="AM9" s="346" t="s">
        <v>43</v>
      </c>
      <c r="AN9" s="254">
        <f>(0.3+0.8)/2</f>
        <v>0.55000000000000004</v>
      </c>
      <c r="AO9" s="254">
        <v>2.5</v>
      </c>
      <c r="AP9" s="254">
        <v>9.8000000000000007</v>
      </c>
      <c r="AQ9" s="347">
        <v>0.6</v>
      </c>
    </row>
    <row r="10" spans="1:43" x14ac:dyDescent="0.3">
      <c r="A10" s="118" t="s">
        <v>230</v>
      </c>
      <c r="B10" s="119"/>
      <c r="C10" s="119"/>
      <c r="D10" s="119"/>
      <c r="E10" s="120"/>
      <c r="F10" s="121"/>
      <c r="G10" s="121"/>
      <c r="H10" s="119"/>
      <c r="I10" s="119"/>
      <c r="J10" s="119"/>
      <c r="K10" s="119"/>
      <c r="L10" s="119"/>
      <c r="M10" s="119"/>
      <c r="N10" s="119"/>
      <c r="O10" s="119"/>
      <c r="P10" s="119"/>
      <c r="Q10" s="119"/>
      <c r="R10" s="122" t="s">
        <v>229</v>
      </c>
      <c r="S10" s="119"/>
      <c r="T10" s="119"/>
      <c r="U10" s="119"/>
      <c r="V10" s="119"/>
      <c r="W10" s="119"/>
      <c r="X10" s="119"/>
      <c r="Y10" s="119"/>
      <c r="Z10" s="119"/>
      <c r="AA10" s="119"/>
      <c r="AB10" s="119"/>
      <c r="AC10" s="123"/>
      <c r="AD10"/>
      <c r="AE10"/>
      <c r="AF10" s="255" t="s">
        <v>185</v>
      </c>
      <c r="AG10" s="252"/>
      <c r="AH10" s="256">
        <v>80</v>
      </c>
      <c r="AI10" s="257">
        <v>30</v>
      </c>
      <c r="AJ10" s="257">
        <v>110</v>
      </c>
      <c r="AK10" s="257">
        <v>40</v>
      </c>
      <c r="AL10" s="236"/>
      <c r="AM10" s="346" t="s">
        <v>44</v>
      </c>
      <c r="AN10" s="254">
        <f>(0.7+1.8)/2</f>
        <v>1.25</v>
      </c>
      <c r="AO10" s="254">
        <v>5</v>
      </c>
      <c r="AP10" s="254">
        <v>19</v>
      </c>
      <c r="AQ10" s="347">
        <v>1.3</v>
      </c>
    </row>
    <row r="11" spans="1:43" ht="13.5" thickBot="1" x14ac:dyDescent="0.35">
      <c r="A11" s="124"/>
      <c r="B11" s="125"/>
      <c r="C11" s="125"/>
      <c r="D11" s="125"/>
      <c r="E11" s="126"/>
      <c r="F11" s="127"/>
      <c r="G11" s="127"/>
      <c r="H11" s="125"/>
      <c r="I11" s="125"/>
      <c r="J11" s="125"/>
      <c r="K11" s="125"/>
      <c r="L11" s="125"/>
      <c r="M11" s="125"/>
      <c r="N11" s="125"/>
      <c r="O11" s="125"/>
      <c r="P11" s="125"/>
      <c r="Q11" s="125"/>
      <c r="R11" s="125"/>
      <c r="S11" s="125"/>
      <c r="T11" s="125"/>
      <c r="U11" s="125"/>
      <c r="V11" s="125"/>
      <c r="W11" s="125"/>
      <c r="X11" s="125"/>
      <c r="Y11" s="128"/>
      <c r="Z11" s="129"/>
      <c r="AA11" s="129"/>
      <c r="AB11" s="129"/>
      <c r="AC11" s="130"/>
      <c r="AD11"/>
      <c r="AE11"/>
      <c r="AF11" s="251" t="s">
        <v>12</v>
      </c>
      <c r="AG11" s="252"/>
      <c r="AH11" s="249">
        <v>60</v>
      </c>
      <c r="AI11" s="250">
        <v>20</v>
      </c>
      <c r="AJ11" s="250">
        <v>50</v>
      </c>
      <c r="AK11" s="250">
        <v>20</v>
      </c>
      <c r="AL11" s="236"/>
      <c r="AM11" s="346" t="s">
        <v>211</v>
      </c>
      <c r="AN11" s="254">
        <f>(3.3+4.9)/2</f>
        <v>4.0999999999999996</v>
      </c>
      <c r="AO11" s="254">
        <v>3.7</v>
      </c>
      <c r="AP11" s="254">
        <v>17</v>
      </c>
      <c r="AQ11" s="347">
        <v>1.3</v>
      </c>
    </row>
    <row r="12" spans="1:43" x14ac:dyDescent="0.3">
      <c r="A12" s="131" t="s">
        <v>13</v>
      </c>
      <c r="B12" s="132"/>
      <c r="C12" s="132"/>
      <c r="D12" s="133" t="s">
        <v>14</v>
      </c>
      <c r="E12" s="134"/>
      <c r="F12" s="135" t="s">
        <v>15</v>
      </c>
      <c r="G12" s="136"/>
      <c r="H12" s="137"/>
      <c r="I12" s="138"/>
      <c r="J12" s="139"/>
      <c r="K12" s="140" t="s">
        <v>16</v>
      </c>
      <c r="L12" s="141"/>
      <c r="M12" s="142"/>
      <c r="N12" s="143" t="s">
        <v>17</v>
      </c>
      <c r="O12" s="137"/>
      <c r="P12" s="144"/>
      <c r="Q12" s="144"/>
      <c r="R12" s="363" t="s">
        <v>18</v>
      </c>
      <c r="S12" s="144"/>
      <c r="T12" s="145"/>
      <c r="U12" s="144"/>
      <c r="V12" s="144"/>
      <c r="W12" s="144"/>
      <c r="X12" s="146"/>
      <c r="Y12" s="147" t="s">
        <v>19</v>
      </c>
      <c r="Z12" s="137"/>
      <c r="AA12" s="138"/>
      <c r="AB12" s="133"/>
      <c r="AC12" s="148"/>
      <c r="AD12" s="149"/>
      <c r="AE12"/>
      <c r="AF12" s="255" t="s">
        <v>186</v>
      </c>
      <c r="AG12" s="252"/>
      <c r="AH12" s="256">
        <v>100</v>
      </c>
      <c r="AI12" s="257">
        <v>40</v>
      </c>
      <c r="AJ12" s="257">
        <v>85</v>
      </c>
      <c r="AK12" s="257">
        <v>40</v>
      </c>
      <c r="AL12" s="236"/>
      <c r="AM12" s="346" t="s">
        <v>48</v>
      </c>
      <c r="AN12" s="254">
        <v>0.3</v>
      </c>
      <c r="AO12" s="254">
        <v>3</v>
      </c>
      <c r="AP12" s="254">
        <v>5</v>
      </c>
      <c r="AQ12" s="347">
        <v>3</v>
      </c>
    </row>
    <row r="13" spans="1:43" x14ac:dyDescent="0.3">
      <c r="A13" s="150">
        <v>1</v>
      </c>
      <c r="B13" s="151">
        <v>2</v>
      </c>
      <c r="C13" s="152">
        <v>3</v>
      </c>
      <c r="D13" s="153">
        <v>4</v>
      </c>
      <c r="E13" s="154">
        <v>5</v>
      </c>
      <c r="F13" s="425">
        <v>6</v>
      </c>
      <c r="G13" s="426"/>
      <c r="H13" s="426"/>
      <c r="I13" s="426"/>
      <c r="J13" s="427"/>
      <c r="K13" s="425">
        <v>7</v>
      </c>
      <c r="L13" s="426"/>
      <c r="M13" s="427"/>
      <c r="N13" s="425">
        <v>8</v>
      </c>
      <c r="O13" s="426"/>
      <c r="P13" s="426"/>
      <c r="Q13" s="426"/>
      <c r="R13" s="448">
        <v>9</v>
      </c>
      <c r="S13" s="426"/>
      <c r="T13" s="427"/>
      <c r="U13" s="425">
        <v>10</v>
      </c>
      <c r="V13" s="426"/>
      <c r="W13" s="426"/>
      <c r="X13" s="427"/>
      <c r="Y13" s="155">
        <v>11</v>
      </c>
      <c r="Z13" s="428">
        <v>12</v>
      </c>
      <c r="AA13" s="426"/>
      <c r="AB13" s="426"/>
      <c r="AC13" s="429"/>
      <c r="AD13" s="149"/>
      <c r="AE13"/>
      <c r="AF13" s="258" t="s">
        <v>10</v>
      </c>
      <c r="AG13" s="252"/>
      <c r="AH13" s="259">
        <v>60</v>
      </c>
      <c r="AI13" s="260">
        <v>15</v>
      </c>
      <c r="AJ13" s="260">
        <v>50</v>
      </c>
      <c r="AK13" s="260">
        <v>15</v>
      </c>
      <c r="AL13" s="236"/>
      <c r="AM13" s="346" t="s">
        <v>49</v>
      </c>
      <c r="AN13" s="254">
        <v>2</v>
      </c>
      <c r="AO13" s="254">
        <v>2</v>
      </c>
      <c r="AP13" s="254">
        <v>4</v>
      </c>
      <c r="AQ13" s="347">
        <v>1</v>
      </c>
    </row>
    <row r="14" spans="1:43" ht="24" customHeight="1" x14ac:dyDescent="0.3">
      <c r="A14" s="156" t="s">
        <v>20</v>
      </c>
      <c r="B14" s="157" t="s">
        <v>21</v>
      </c>
      <c r="C14" s="157" t="s">
        <v>22</v>
      </c>
      <c r="D14" s="158" t="s">
        <v>213</v>
      </c>
      <c r="E14" s="159" t="s">
        <v>23</v>
      </c>
      <c r="F14" s="160" t="s">
        <v>24</v>
      </c>
      <c r="G14" s="161"/>
      <c r="H14" s="231"/>
      <c r="I14" s="162"/>
      <c r="J14" s="163"/>
      <c r="K14" s="164" t="s">
        <v>240</v>
      </c>
      <c r="L14" s="162"/>
      <c r="M14" s="163"/>
      <c r="N14" s="165" t="s">
        <v>243</v>
      </c>
      <c r="O14" s="164"/>
      <c r="P14" s="164"/>
      <c r="Q14" s="164"/>
      <c r="R14" s="457" t="s">
        <v>231</v>
      </c>
      <c r="S14" s="458"/>
      <c r="T14" s="459"/>
      <c r="U14" s="166" t="s">
        <v>242</v>
      </c>
      <c r="V14" s="166"/>
      <c r="W14" s="166"/>
      <c r="X14" s="167"/>
      <c r="Y14" s="373" t="s">
        <v>235</v>
      </c>
      <c r="Z14" s="165" t="s">
        <v>244</v>
      </c>
      <c r="AA14" s="164"/>
      <c r="AB14" s="164"/>
      <c r="AC14" s="168"/>
      <c r="AD14"/>
      <c r="AE14"/>
      <c r="AF14" s="255" t="s">
        <v>187</v>
      </c>
      <c r="AG14" s="252"/>
      <c r="AH14" s="256">
        <v>80</v>
      </c>
      <c r="AI14" s="257">
        <v>20</v>
      </c>
      <c r="AJ14" s="257">
        <v>65</v>
      </c>
      <c r="AK14" s="257">
        <v>20</v>
      </c>
      <c r="AL14" s="236"/>
      <c r="AM14" s="348" t="s">
        <v>45</v>
      </c>
      <c r="AN14" s="349">
        <v>0.3</v>
      </c>
      <c r="AO14" s="349">
        <v>3</v>
      </c>
      <c r="AP14" s="349">
        <v>5</v>
      </c>
      <c r="AQ14" s="350">
        <v>3</v>
      </c>
    </row>
    <row r="15" spans="1:43" ht="15" x14ac:dyDescent="0.4">
      <c r="A15" s="169"/>
      <c r="B15" s="170"/>
      <c r="C15" s="171" t="s">
        <v>27</v>
      </c>
      <c r="D15" s="172"/>
      <c r="E15" s="173" t="s">
        <v>27</v>
      </c>
      <c r="F15" s="174" t="s">
        <v>28</v>
      </c>
      <c r="G15" s="229" t="s">
        <v>214</v>
      </c>
      <c r="H15" s="175" t="s">
        <v>192</v>
      </c>
      <c r="I15" s="176" t="s">
        <v>193</v>
      </c>
      <c r="J15" s="177" t="s">
        <v>4</v>
      </c>
      <c r="K15" s="175" t="s">
        <v>192</v>
      </c>
      <c r="L15" s="176" t="s">
        <v>193</v>
      </c>
      <c r="M15" s="177" t="s">
        <v>4</v>
      </c>
      <c r="N15" s="176" t="s">
        <v>28</v>
      </c>
      <c r="O15" s="175" t="s">
        <v>192</v>
      </c>
      <c r="P15" s="176" t="s">
        <v>193</v>
      </c>
      <c r="Q15" s="180" t="s">
        <v>4</v>
      </c>
      <c r="R15" s="460" t="s">
        <v>232</v>
      </c>
      <c r="S15" s="461"/>
      <c r="T15" s="462"/>
      <c r="U15" s="180" t="s">
        <v>28</v>
      </c>
      <c r="V15" s="175" t="s">
        <v>192</v>
      </c>
      <c r="W15" s="176" t="s">
        <v>193</v>
      </c>
      <c r="X15" s="176" t="s">
        <v>4</v>
      </c>
      <c r="Y15" s="181"/>
      <c r="Z15" s="176" t="s">
        <v>28</v>
      </c>
      <c r="AA15" s="175" t="s">
        <v>192</v>
      </c>
      <c r="AB15" s="176" t="s">
        <v>193</v>
      </c>
      <c r="AC15" s="182" t="s">
        <v>4</v>
      </c>
      <c r="AD15"/>
      <c r="AE15"/>
      <c r="AF15" s="251" t="s">
        <v>8</v>
      </c>
      <c r="AG15" s="252"/>
      <c r="AH15" s="256">
        <v>60</v>
      </c>
      <c r="AI15" s="257">
        <v>25</v>
      </c>
      <c r="AJ15" s="257">
        <v>75</v>
      </c>
      <c r="AK15" s="257">
        <v>20</v>
      </c>
      <c r="AL15" s="236"/>
      <c r="AM15" s="236"/>
      <c r="AN15" s="236"/>
      <c r="AO15" s="236"/>
      <c r="AP15" s="236"/>
      <c r="AQ15" s="236"/>
    </row>
    <row r="16" spans="1:43" ht="14.5" customHeight="1" x14ac:dyDescent="0.3">
      <c r="A16" s="91">
        <v>1</v>
      </c>
      <c r="B16" s="78"/>
      <c r="C16" s="79">
        <v>1</v>
      </c>
      <c r="D16" s="80" t="s">
        <v>171</v>
      </c>
      <c r="E16" s="81">
        <v>1</v>
      </c>
      <c r="F16" s="183">
        <f>IF(D16="",0,INDEX($AF$4:$AK$148,MATCH($D16,$AF$4:$AF$148,0),3))</f>
        <v>60</v>
      </c>
      <c r="G16" s="86"/>
      <c r="H16" s="183">
        <f>IF($D16="",0,INDEX($AF$4:$AK$148,MATCH($D16,$AF$4:$AF$148,0),4))</f>
        <v>20</v>
      </c>
      <c r="I16" s="183">
        <f>IF($D16="",0,INDEX($AF$4:$AK$148,MATCH($D16,$AF$4:$AF$148,0),5))</f>
        <v>75</v>
      </c>
      <c r="J16" s="183">
        <f>IF($D16="",0,INDEX($AF$4:$AK$148,MATCH($D16,$AF$4:$AF$148,0),6))</f>
        <v>20</v>
      </c>
      <c r="K16" s="83">
        <v>1</v>
      </c>
      <c r="L16" s="84">
        <v>1</v>
      </c>
      <c r="M16" s="85">
        <v>1</v>
      </c>
      <c r="N16" s="98">
        <f>F16*E16+G16</f>
        <v>60</v>
      </c>
      <c r="O16" s="98">
        <f>ROUND(H16*K16*$E16,0)</f>
        <v>20</v>
      </c>
      <c r="P16" s="98">
        <f>ROUND(I16*L16*$E16,0)</f>
        <v>75</v>
      </c>
      <c r="Q16" s="98">
        <f>ROUND(J16*M16*$E16,0)</f>
        <v>20</v>
      </c>
      <c r="R16" s="439" t="s">
        <v>42</v>
      </c>
      <c r="S16" s="440"/>
      <c r="T16" s="441"/>
      <c r="U16" s="184">
        <v>1.35</v>
      </c>
      <c r="V16" s="184">
        <v>3</v>
      </c>
      <c r="W16" s="184">
        <v>6.1</v>
      </c>
      <c r="X16" s="184">
        <v>0.93</v>
      </c>
      <c r="Y16" s="83"/>
      <c r="Z16" s="98">
        <f>ROUND((U16*$Y16*700)/1000,0)</f>
        <v>0</v>
      </c>
      <c r="AA16" s="98">
        <f t="shared" ref="AA16:AC21" si="0">ROUND((V16*$Y16*700)/1000,0)</f>
        <v>0</v>
      </c>
      <c r="AB16" s="98">
        <f t="shared" si="0"/>
        <v>0</v>
      </c>
      <c r="AC16" s="100">
        <f t="shared" si="0"/>
        <v>0</v>
      </c>
      <c r="AD16"/>
      <c r="AE16"/>
      <c r="AF16" s="251" t="s">
        <v>188</v>
      </c>
      <c r="AG16" s="252"/>
      <c r="AH16" s="256">
        <v>75</v>
      </c>
      <c r="AI16" s="257">
        <v>30</v>
      </c>
      <c r="AJ16" s="257">
        <v>90</v>
      </c>
      <c r="AK16" s="257">
        <v>30</v>
      </c>
      <c r="AL16" s="236"/>
      <c r="AM16" s="236"/>
      <c r="AN16" s="236"/>
      <c r="AO16" s="236"/>
      <c r="AP16" s="236"/>
      <c r="AQ16" s="236"/>
    </row>
    <row r="17" spans="1:46" ht="14.5" customHeight="1" x14ac:dyDescent="0.3">
      <c r="A17" s="91"/>
      <c r="B17" s="78"/>
      <c r="C17" s="79"/>
      <c r="D17" s="80"/>
      <c r="E17" s="81">
        <v>1</v>
      </c>
      <c r="F17" s="183">
        <f t="shared" ref="F17:F35" si="1">IF(D17="",0,INDEX($AF$4:$AK$148,MATCH($D17,$AF$4:$AF$148,0),3))</f>
        <v>0</v>
      </c>
      <c r="G17" s="86"/>
      <c r="H17" s="183">
        <f t="shared" ref="H17:H35" si="2">IF($D17="",0,INDEX($AF$4:$AK$148,MATCH($D17,$AF$4:$AF$148,0),4))</f>
        <v>0</v>
      </c>
      <c r="I17" s="183">
        <f t="shared" ref="I17:I35" si="3">IF($D17="",0,INDEX($AF$4:$AK$148,MATCH($D17,$AF$4:$AF$148,0),5))</f>
        <v>0</v>
      </c>
      <c r="J17" s="183">
        <f t="shared" ref="J17:J35" si="4">IF($D17="",0,INDEX($AF$4:$AK$148,MATCH($D17,$AF$4:$AF$148,0),6))</f>
        <v>0</v>
      </c>
      <c r="K17" s="83"/>
      <c r="L17" s="84"/>
      <c r="M17" s="85"/>
      <c r="N17" s="98">
        <f t="shared" ref="N17:N35" si="5">F17*E17+G17</f>
        <v>0</v>
      </c>
      <c r="O17" s="98">
        <f t="shared" ref="O17:O35" si="6">ROUND(H17*K17*$E17,0)</f>
        <v>0</v>
      </c>
      <c r="P17" s="98">
        <f t="shared" ref="P17:P35" si="7">ROUND(I17*L17*$E17,0)</f>
        <v>0</v>
      </c>
      <c r="Q17" s="98">
        <f t="shared" ref="Q17:Q35" si="8">ROUND(J17*M17*$E17,0)</f>
        <v>0</v>
      </c>
      <c r="R17" s="439" t="s">
        <v>47</v>
      </c>
      <c r="S17" s="440"/>
      <c r="T17" s="441"/>
      <c r="U17" s="184">
        <v>1.85</v>
      </c>
      <c r="V17" s="184">
        <v>2.2000000000000002</v>
      </c>
      <c r="W17" s="184">
        <v>10</v>
      </c>
      <c r="X17" s="184">
        <v>0.82</v>
      </c>
      <c r="Y17" s="83"/>
      <c r="Z17" s="98">
        <f>ROUND((U17*$Y17*700)/1000,0)</f>
        <v>0</v>
      </c>
      <c r="AA17" s="98">
        <f t="shared" si="0"/>
        <v>0</v>
      </c>
      <c r="AB17" s="98">
        <f t="shared" si="0"/>
        <v>0</v>
      </c>
      <c r="AC17" s="100">
        <f t="shared" si="0"/>
        <v>0</v>
      </c>
      <c r="AD17"/>
      <c r="AE17"/>
      <c r="AF17" s="251" t="s">
        <v>40</v>
      </c>
      <c r="AG17" s="252"/>
      <c r="AH17" s="249">
        <v>60</v>
      </c>
      <c r="AI17" s="250">
        <v>15</v>
      </c>
      <c r="AJ17" s="250">
        <v>55</v>
      </c>
      <c r="AK17" s="250">
        <v>20</v>
      </c>
      <c r="AL17" s="236"/>
      <c r="AM17" s="236"/>
      <c r="AN17" s="236"/>
      <c r="AO17" s="236"/>
      <c r="AP17" s="253"/>
      <c r="AQ17" s="254"/>
      <c r="AR17" s="75"/>
      <c r="AS17" s="75"/>
      <c r="AT17" s="76"/>
    </row>
    <row r="18" spans="1:46" ht="14.5" customHeight="1" x14ac:dyDescent="0.3">
      <c r="A18" s="91">
        <v>2</v>
      </c>
      <c r="B18" s="78"/>
      <c r="C18" s="79"/>
      <c r="D18" s="80"/>
      <c r="E18" s="81"/>
      <c r="F18" s="183">
        <f t="shared" si="1"/>
        <v>0</v>
      </c>
      <c r="G18" s="86"/>
      <c r="H18" s="183">
        <f t="shared" si="2"/>
        <v>0</v>
      </c>
      <c r="I18" s="183">
        <f t="shared" si="3"/>
        <v>0</v>
      </c>
      <c r="J18" s="183">
        <f t="shared" si="4"/>
        <v>0</v>
      </c>
      <c r="K18" s="83"/>
      <c r="L18" s="84"/>
      <c r="M18" s="85"/>
      <c r="N18" s="98">
        <f t="shared" si="5"/>
        <v>0</v>
      </c>
      <c r="O18" s="98">
        <f t="shared" si="6"/>
        <v>0</v>
      </c>
      <c r="P18" s="98">
        <f t="shared" si="7"/>
        <v>0</v>
      </c>
      <c r="Q18" s="98">
        <f t="shared" si="8"/>
        <v>0</v>
      </c>
      <c r="R18" s="439" t="s">
        <v>43</v>
      </c>
      <c r="S18" s="440"/>
      <c r="T18" s="441"/>
      <c r="U18" s="184">
        <v>0.55000000000000004</v>
      </c>
      <c r="V18" s="184">
        <v>2.5</v>
      </c>
      <c r="W18" s="184">
        <v>9.8000000000000007</v>
      </c>
      <c r="X18" s="184">
        <v>0.6</v>
      </c>
      <c r="Y18" s="83"/>
      <c r="Z18" s="98">
        <f t="shared" ref="Z18:Z21" si="9">ROUND((U18*$Y18*700)/1000,0)</f>
        <v>0</v>
      </c>
      <c r="AA18" s="98">
        <f t="shared" si="0"/>
        <v>0</v>
      </c>
      <c r="AB18" s="98">
        <f t="shared" si="0"/>
        <v>0</v>
      </c>
      <c r="AC18" s="100">
        <f t="shared" si="0"/>
        <v>0</v>
      </c>
      <c r="AD18"/>
      <c r="AE18"/>
      <c r="AF18" s="255" t="s">
        <v>189</v>
      </c>
      <c r="AG18" s="252"/>
      <c r="AH18" s="256">
        <v>75</v>
      </c>
      <c r="AI18" s="257">
        <v>20</v>
      </c>
      <c r="AJ18" s="257">
        <v>70</v>
      </c>
      <c r="AK18" s="257">
        <v>30</v>
      </c>
      <c r="AL18" s="236"/>
      <c r="AM18" s="344" t="s">
        <v>217</v>
      </c>
      <c r="AN18" s="236"/>
      <c r="AO18" s="236"/>
      <c r="AP18" s="236"/>
      <c r="AQ18" s="236"/>
    </row>
    <row r="19" spans="1:46" ht="14.5" customHeight="1" x14ac:dyDescent="0.3">
      <c r="A19" s="91"/>
      <c r="B19" s="78"/>
      <c r="C19" s="79"/>
      <c r="D19" s="80"/>
      <c r="E19" s="81"/>
      <c r="F19" s="183">
        <f t="shared" si="1"/>
        <v>0</v>
      </c>
      <c r="G19" s="86"/>
      <c r="H19" s="183">
        <f t="shared" si="2"/>
        <v>0</v>
      </c>
      <c r="I19" s="183">
        <f t="shared" si="3"/>
        <v>0</v>
      </c>
      <c r="J19" s="183">
        <f t="shared" si="4"/>
        <v>0</v>
      </c>
      <c r="K19" s="83"/>
      <c r="L19" s="84"/>
      <c r="M19" s="85"/>
      <c r="N19" s="98">
        <f t="shared" si="5"/>
        <v>0</v>
      </c>
      <c r="O19" s="98">
        <f t="shared" si="6"/>
        <v>0</v>
      </c>
      <c r="P19" s="98">
        <f t="shared" si="7"/>
        <v>0</v>
      </c>
      <c r="Q19" s="98">
        <f t="shared" si="8"/>
        <v>0</v>
      </c>
      <c r="R19" s="439" t="s">
        <v>44</v>
      </c>
      <c r="S19" s="440"/>
      <c r="T19" s="441"/>
      <c r="U19" s="184">
        <v>1.25</v>
      </c>
      <c r="V19" s="184">
        <v>5</v>
      </c>
      <c r="W19" s="184">
        <v>19</v>
      </c>
      <c r="X19" s="184">
        <v>1.3</v>
      </c>
      <c r="Y19" s="83"/>
      <c r="Z19" s="98">
        <f t="shared" si="9"/>
        <v>0</v>
      </c>
      <c r="AA19" s="98">
        <f t="shared" si="0"/>
        <v>0</v>
      </c>
      <c r="AB19" s="98">
        <f t="shared" si="0"/>
        <v>0</v>
      </c>
      <c r="AC19" s="100">
        <f t="shared" si="0"/>
        <v>0</v>
      </c>
      <c r="AD19"/>
      <c r="AE19"/>
      <c r="AF19" s="258" t="s">
        <v>41</v>
      </c>
      <c r="AG19" s="252"/>
      <c r="AH19" s="259">
        <v>50</v>
      </c>
      <c r="AI19" s="260">
        <v>15</v>
      </c>
      <c r="AJ19" s="260">
        <v>75</v>
      </c>
      <c r="AK19" s="260">
        <v>15</v>
      </c>
      <c r="AL19" s="236"/>
      <c r="AM19" s="253" t="s">
        <v>208</v>
      </c>
      <c r="AN19" s="236"/>
      <c r="AO19" s="236"/>
      <c r="AP19" s="236"/>
      <c r="AQ19" s="236"/>
    </row>
    <row r="20" spans="1:46" ht="14.5" customHeight="1" x14ac:dyDescent="0.3">
      <c r="A20" s="91">
        <v>3</v>
      </c>
      <c r="B20" s="78"/>
      <c r="C20" s="79"/>
      <c r="D20" s="80"/>
      <c r="E20" s="81"/>
      <c r="F20" s="183">
        <f t="shared" si="1"/>
        <v>0</v>
      </c>
      <c r="G20" s="86"/>
      <c r="H20" s="183">
        <f t="shared" si="2"/>
        <v>0</v>
      </c>
      <c r="I20" s="183">
        <f t="shared" si="3"/>
        <v>0</v>
      </c>
      <c r="J20" s="183">
        <f t="shared" si="4"/>
        <v>0</v>
      </c>
      <c r="K20" s="83"/>
      <c r="L20" s="84"/>
      <c r="M20" s="85"/>
      <c r="N20" s="98">
        <f t="shared" si="5"/>
        <v>0</v>
      </c>
      <c r="O20" s="98">
        <f t="shared" si="6"/>
        <v>0</v>
      </c>
      <c r="P20" s="98">
        <f t="shared" si="7"/>
        <v>0</v>
      </c>
      <c r="Q20" s="98">
        <f t="shared" si="8"/>
        <v>0</v>
      </c>
      <c r="R20" s="439" t="s">
        <v>211</v>
      </c>
      <c r="S20" s="440"/>
      <c r="T20" s="441"/>
      <c r="U20" s="184">
        <v>4.0999999999999996</v>
      </c>
      <c r="V20" s="184">
        <v>3.7</v>
      </c>
      <c r="W20" s="184">
        <v>17</v>
      </c>
      <c r="X20" s="184">
        <v>1.3</v>
      </c>
      <c r="Y20" s="83"/>
      <c r="Z20" s="98">
        <f t="shared" si="9"/>
        <v>0</v>
      </c>
      <c r="AA20" s="98">
        <f t="shared" si="0"/>
        <v>0</v>
      </c>
      <c r="AB20" s="98">
        <f t="shared" si="0"/>
        <v>0</v>
      </c>
      <c r="AC20" s="100">
        <f t="shared" si="0"/>
        <v>0</v>
      </c>
      <c r="AD20"/>
      <c r="AE20"/>
      <c r="AF20" s="255" t="s">
        <v>190</v>
      </c>
      <c r="AG20" s="252"/>
      <c r="AH20" s="256">
        <v>65</v>
      </c>
      <c r="AI20" s="257">
        <v>20</v>
      </c>
      <c r="AJ20" s="257">
        <v>90</v>
      </c>
      <c r="AK20" s="257">
        <v>20</v>
      </c>
      <c r="AL20" s="236"/>
      <c r="AM20" s="253" t="s">
        <v>222</v>
      </c>
      <c r="AN20" s="236"/>
      <c r="AO20" s="236"/>
      <c r="AP20" s="236"/>
      <c r="AQ20" s="236"/>
    </row>
    <row r="21" spans="1:46" ht="14.5" customHeight="1" x14ac:dyDescent="0.3">
      <c r="A21" s="91"/>
      <c r="B21" s="78"/>
      <c r="C21" s="79"/>
      <c r="D21" s="80"/>
      <c r="E21" s="81"/>
      <c r="F21" s="183">
        <f t="shared" si="1"/>
        <v>0</v>
      </c>
      <c r="G21" s="86"/>
      <c r="H21" s="183">
        <f t="shared" si="2"/>
        <v>0</v>
      </c>
      <c r="I21" s="183">
        <f t="shared" si="3"/>
        <v>0</v>
      </c>
      <c r="J21" s="183">
        <f t="shared" si="4"/>
        <v>0</v>
      </c>
      <c r="K21" s="83"/>
      <c r="L21" s="84"/>
      <c r="M21" s="85"/>
      <c r="N21" s="98">
        <f t="shared" si="5"/>
        <v>0</v>
      </c>
      <c r="O21" s="98">
        <f t="shared" si="6"/>
        <v>0</v>
      </c>
      <c r="P21" s="98">
        <f t="shared" si="7"/>
        <v>0</v>
      </c>
      <c r="Q21" s="98">
        <f t="shared" si="8"/>
        <v>0</v>
      </c>
      <c r="R21" s="439" t="s">
        <v>48</v>
      </c>
      <c r="S21" s="440"/>
      <c r="T21" s="441"/>
      <c r="U21" s="184">
        <v>0.3</v>
      </c>
      <c r="V21" s="184">
        <v>3</v>
      </c>
      <c r="W21" s="184">
        <v>5</v>
      </c>
      <c r="X21" s="184">
        <v>3</v>
      </c>
      <c r="Y21" s="83"/>
      <c r="Z21" s="98">
        <f t="shared" si="9"/>
        <v>0</v>
      </c>
      <c r="AA21" s="98">
        <f t="shared" si="0"/>
        <v>0</v>
      </c>
      <c r="AB21" s="98">
        <f t="shared" si="0"/>
        <v>0</v>
      </c>
      <c r="AC21" s="100">
        <f t="shared" si="0"/>
        <v>0</v>
      </c>
      <c r="AD21"/>
      <c r="AE21"/>
      <c r="AF21" s="251" t="s">
        <v>292</v>
      </c>
      <c r="AG21" s="252"/>
      <c r="AH21" s="249">
        <v>60</v>
      </c>
      <c r="AI21" s="250">
        <v>20</v>
      </c>
      <c r="AJ21" s="250">
        <v>75</v>
      </c>
      <c r="AK21" s="250">
        <v>20</v>
      </c>
      <c r="AL21" s="236"/>
      <c r="AM21" s="357" t="s">
        <v>220</v>
      </c>
      <c r="AN21" s="236"/>
      <c r="AO21" s="236"/>
      <c r="AP21" s="236"/>
      <c r="AQ21" s="236"/>
    </row>
    <row r="22" spans="1:46" ht="14.5" customHeight="1" x14ac:dyDescent="0.3">
      <c r="A22" s="91"/>
      <c r="B22" s="78"/>
      <c r="C22" s="82"/>
      <c r="D22" s="80"/>
      <c r="E22" s="81"/>
      <c r="F22" s="183">
        <f t="shared" si="1"/>
        <v>0</v>
      </c>
      <c r="G22" s="86"/>
      <c r="H22" s="183">
        <f t="shared" si="2"/>
        <v>0</v>
      </c>
      <c r="I22" s="183">
        <f t="shared" si="3"/>
        <v>0</v>
      </c>
      <c r="J22" s="183">
        <f t="shared" si="4"/>
        <v>0</v>
      </c>
      <c r="K22" s="83"/>
      <c r="L22" s="84"/>
      <c r="M22" s="85"/>
      <c r="N22" s="98">
        <f t="shared" si="5"/>
        <v>0</v>
      </c>
      <c r="O22" s="98">
        <f t="shared" si="6"/>
        <v>0</v>
      </c>
      <c r="P22" s="98">
        <f t="shared" si="7"/>
        <v>0</v>
      </c>
      <c r="Q22" s="98">
        <f t="shared" si="8"/>
        <v>0</v>
      </c>
      <c r="R22" s="439" t="s">
        <v>49</v>
      </c>
      <c r="S22" s="440"/>
      <c r="T22" s="441"/>
      <c r="U22" s="184">
        <v>2</v>
      </c>
      <c r="V22" s="184">
        <v>2</v>
      </c>
      <c r="W22" s="184">
        <v>4</v>
      </c>
      <c r="X22" s="184">
        <v>1</v>
      </c>
      <c r="Y22" s="83"/>
      <c r="Z22" s="98">
        <f>ROUND((U22*$Y22*1000)/1000,0)</f>
        <v>0</v>
      </c>
      <c r="AA22" s="98">
        <f t="shared" ref="AA22:AC22" si="10">ROUND((V22*$Y22*1000)/1000,0)</f>
        <v>0</v>
      </c>
      <c r="AB22" s="98">
        <f t="shared" si="10"/>
        <v>0</v>
      </c>
      <c r="AC22" s="100">
        <f t="shared" si="10"/>
        <v>0</v>
      </c>
      <c r="AD22"/>
      <c r="AE22"/>
      <c r="AF22" s="393" t="s">
        <v>293</v>
      </c>
      <c r="AG22" s="284"/>
      <c r="AH22" s="394">
        <v>45</v>
      </c>
      <c r="AI22" s="395">
        <v>15</v>
      </c>
      <c r="AJ22" s="395">
        <v>56</v>
      </c>
      <c r="AK22" s="395">
        <v>8</v>
      </c>
      <c r="AL22" s="236"/>
      <c r="AM22" s="357" t="s">
        <v>221</v>
      </c>
      <c r="AN22" s="236"/>
      <c r="AO22" s="236"/>
      <c r="AP22" s="236"/>
      <c r="AQ22" s="236"/>
    </row>
    <row r="23" spans="1:46" ht="14.5" customHeight="1" x14ac:dyDescent="0.3">
      <c r="A23" s="91"/>
      <c r="B23" s="78"/>
      <c r="C23" s="82"/>
      <c r="D23" s="80"/>
      <c r="E23" s="81"/>
      <c r="F23" s="183">
        <f t="shared" si="1"/>
        <v>0</v>
      </c>
      <c r="G23" s="86"/>
      <c r="H23" s="183">
        <f t="shared" si="2"/>
        <v>0</v>
      </c>
      <c r="I23" s="183">
        <f t="shared" si="3"/>
        <v>0</v>
      </c>
      <c r="J23" s="183">
        <f t="shared" si="4"/>
        <v>0</v>
      </c>
      <c r="K23" s="83"/>
      <c r="L23" s="84"/>
      <c r="M23" s="85"/>
      <c r="N23" s="98">
        <f t="shared" si="5"/>
        <v>0</v>
      </c>
      <c r="O23" s="98">
        <f t="shared" si="6"/>
        <v>0</v>
      </c>
      <c r="P23" s="98">
        <f t="shared" si="7"/>
        <v>0</v>
      </c>
      <c r="Q23" s="98">
        <f t="shared" si="8"/>
        <v>0</v>
      </c>
      <c r="R23" s="439" t="s">
        <v>45</v>
      </c>
      <c r="S23" s="440"/>
      <c r="T23" s="441"/>
      <c r="U23" s="184">
        <v>0.3</v>
      </c>
      <c r="V23" s="184">
        <v>3</v>
      </c>
      <c r="W23" s="184">
        <v>5</v>
      </c>
      <c r="X23" s="184">
        <v>3</v>
      </c>
      <c r="Y23" s="83"/>
      <c r="Z23" s="98">
        <f>ROUND((U23*$Y23*650)/1000,0)</f>
        <v>0</v>
      </c>
      <c r="AA23" s="98">
        <f t="shared" ref="AA23:AC23" si="11">ROUND((V23*$Y23*650)/1000,0)</f>
        <v>0</v>
      </c>
      <c r="AB23" s="98">
        <f t="shared" si="11"/>
        <v>0</v>
      </c>
      <c r="AC23" s="100">
        <f t="shared" si="11"/>
        <v>0</v>
      </c>
      <c r="AD23"/>
      <c r="AE23"/>
      <c r="AF23" s="251" t="s">
        <v>294</v>
      </c>
      <c r="AG23" s="252"/>
      <c r="AH23" s="249">
        <v>80</v>
      </c>
      <c r="AI23" s="250">
        <v>30</v>
      </c>
      <c r="AJ23" s="250">
        <v>100</v>
      </c>
      <c r="AK23" s="250">
        <v>30</v>
      </c>
      <c r="AL23" s="236"/>
      <c r="AM23" s="253" t="s">
        <v>218</v>
      </c>
      <c r="AN23" s="236"/>
      <c r="AO23" s="236"/>
      <c r="AP23" s="236"/>
      <c r="AQ23" s="236"/>
    </row>
    <row r="24" spans="1:46" ht="14.5" customHeight="1" thickBot="1" x14ac:dyDescent="0.35">
      <c r="A24" s="91"/>
      <c r="B24" s="78"/>
      <c r="C24" s="82"/>
      <c r="D24" s="80"/>
      <c r="E24" s="81"/>
      <c r="F24" s="183">
        <f t="shared" si="1"/>
        <v>0</v>
      </c>
      <c r="G24" s="86"/>
      <c r="H24" s="183">
        <f t="shared" si="2"/>
        <v>0</v>
      </c>
      <c r="I24" s="183">
        <f t="shared" si="3"/>
        <v>0</v>
      </c>
      <c r="J24" s="183">
        <f t="shared" si="4"/>
        <v>0</v>
      </c>
      <c r="K24" s="83"/>
      <c r="L24" s="84"/>
      <c r="M24" s="85"/>
      <c r="N24" s="98">
        <f t="shared" si="5"/>
        <v>0</v>
      </c>
      <c r="O24" s="98">
        <f t="shared" si="6"/>
        <v>0</v>
      </c>
      <c r="P24" s="98">
        <f t="shared" si="7"/>
        <v>0</v>
      </c>
      <c r="Q24" s="98">
        <f t="shared" si="8"/>
        <v>0</v>
      </c>
      <c r="R24" s="436" t="s">
        <v>241</v>
      </c>
      <c r="S24" s="437"/>
      <c r="T24" s="438"/>
      <c r="U24" s="379">
        <v>0.6</v>
      </c>
      <c r="V24" s="379">
        <v>0.3</v>
      </c>
      <c r="W24" s="379">
        <v>1</v>
      </c>
      <c r="X24" s="379">
        <v>0.05</v>
      </c>
      <c r="Y24" s="376"/>
      <c r="Z24" s="377">
        <f>ROUND((U24*$Y24),0)</f>
        <v>0</v>
      </c>
      <c r="AA24" s="377">
        <f t="shared" ref="AA24:AC24" si="12">ROUND((V24*$Y24),0)</f>
        <v>0</v>
      </c>
      <c r="AB24" s="377">
        <f t="shared" si="12"/>
        <v>0</v>
      </c>
      <c r="AC24" s="378">
        <f t="shared" si="12"/>
        <v>0</v>
      </c>
      <c r="AD24"/>
      <c r="AE24"/>
      <c r="AF24" s="251" t="s">
        <v>295</v>
      </c>
      <c r="AG24" s="252"/>
      <c r="AH24" s="249">
        <v>120</v>
      </c>
      <c r="AI24" s="250">
        <v>50</v>
      </c>
      <c r="AJ24" s="250">
        <v>140</v>
      </c>
      <c r="AK24" s="250">
        <v>50</v>
      </c>
      <c r="AL24" s="236"/>
      <c r="AM24" s="343" t="s">
        <v>219</v>
      </c>
      <c r="AN24" s="236"/>
      <c r="AO24" s="236"/>
      <c r="AP24" s="236"/>
      <c r="AQ24" s="236"/>
    </row>
    <row r="25" spans="1:46" ht="14.5" customHeight="1" x14ac:dyDescent="0.3">
      <c r="A25" s="91"/>
      <c r="B25" s="78"/>
      <c r="C25" s="82"/>
      <c r="D25" s="80"/>
      <c r="E25" s="81"/>
      <c r="F25" s="183">
        <f t="shared" si="1"/>
        <v>0</v>
      </c>
      <c r="G25" s="86"/>
      <c r="H25" s="183">
        <f t="shared" si="2"/>
        <v>0</v>
      </c>
      <c r="I25" s="183">
        <f t="shared" si="3"/>
        <v>0</v>
      </c>
      <c r="J25" s="183">
        <f t="shared" si="4"/>
        <v>0</v>
      </c>
      <c r="K25" s="83"/>
      <c r="L25" s="84"/>
      <c r="M25" s="85"/>
      <c r="N25" s="98">
        <f t="shared" si="5"/>
        <v>0</v>
      </c>
      <c r="O25" s="98">
        <f t="shared" si="6"/>
        <v>0</v>
      </c>
      <c r="P25" s="98">
        <f t="shared" si="7"/>
        <v>0</v>
      </c>
      <c r="Q25" s="98">
        <f t="shared" si="8"/>
        <v>0</v>
      </c>
      <c r="R25" s="369" t="s">
        <v>233</v>
      </c>
      <c r="S25" s="370"/>
      <c r="T25" s="370"/>
      <c r="U25" s="370"/>
      <c r="V25" s="370"/>
      <c r="W25" s="370"/>
      <c r="X25" s="370"/>
      <c r="Y25" s="449" t="s">
        <v>237</v>
      </c>
      <c r="Z25" s="370"/>
      <c r="AA25" s="370"/>
      <c r="AB25" s="370"/>
      <c r="AC25" s="371"/>
      <c r="AD25"/>
      <c r="AE25"/>
      <c r="AF25" s="251" t="s">
        <v>296</v>
      </c>
      <c r="AG25" s="252"/>
      <c r="AH25" s="249">
        <v>90</v>
      </c>
      <c r="AI25" s="250">
        <v>25</v>
      </c>
      <c r="AJ25" s="250">
        <v>50</v>
      </c>
      <c r="AK25" s="250">
        <v>15</v>
      </c>
      <c r="AL25" s="236"/>
      <c r="AM25" s="236"/>
      <c r="AN25" s="236"/>
      <c r="AO25" s="236"/>
      <c r="AP25" s="236"/>
      <c r="AQ25" s="236"/>
    </row>
    <row r="26" spans="1:46" ht="14.5" customHeight="1" x14ac:dyDescent="0.4">
      <c r="A26" s="91"/>
      <c r="B26" s="78"/>
      <c r="C26" s="82"/>
      <c r="D26" s="80"/>
      <c r="E26" s="81"/>
      <c r="F26" s="183">
        <f t="shared" si="1"/>
        <v>0</v>
      </c>
      <c r="G26" s="86"/>
      <c r="H26" s="183">
        <f t="shared" si="2"/>
        <v>0</v>
      </c>
      <c r="I26" s="183">
        <f t="shared" si="3"/>
        <v>0</v>
      </c>
      <c r="J26" s="183">
        <f t="shared" si="4"/>
        <v>0</v>
      </c>
      <c r="K26" s="83"/>
      <c r="L26" s="84"/>
      <c r="M26" s="85"/>
      <c r="N26" s="98">
        <f t="shared" si="5"/>
        <v>0</v>
      </c>
      <c r="O26" s="98">
        <f t="shared" si="6"/>
        <v>0</v>
      </c>
      <c r="P26" s="98">
        <f t="shared" si="7"/>
        <v>0</v>
      </c>
      <c r="Q26" s="98">
        <f t="shared" si="8"/>
        <v>0</v>
      </c>
      <c r="R26" s="442"/>
      <c r="S26" s="443"/>
      <c r="T26" s="444"/>
      <c r="U26" s="166" t="s">
        <v>236</v>
      </c>
      <c r="V26" s="166"/>
      <c r="W26" s="166"/>
      <c r="X26" s="167"/>
      <c r="Y26" s="450"/>
      <c r="Z26" s="176" t="s">
        <v>28</v>
      </c>
      <c r="AA26" s="175" t="s">
        <v>192</v>
      </c>
      <c r="AB26" s="176" t="s">
        <v>193</v>
      </c>
      <c r="AC26" s="182" t="s">
        <v>4</v>
      </c>
      <c r="AD26"/>
      <c r="AE26"/>
      <c r="AF26" s="251" t="s">
        <v>297</v>
      </c>
      <c r="AG26" s="252"/>
      <c r="AH26" s="249">
        <v>0</v>
      </c>
      <c r="AI26" s="250">
        <v>0</v>
      </c>
      <c r="AJ26" s="250">
        <v>0</v>
      </c>
      <c r="AK26" s="250">
        <v>0</v>
      </c>
      <c r="AL26" s="236"/>
      <c r="AM26" s="236"/>
      <c r="AN26" s="236"/>
      <c r="AO26" s="236"/>
      <c r="AP26" s="236"/>
      <c r="AQ26" s="236"/>
    </row>
    <row r="27" spans="1:46" ht="14.5" customHeight="1" x14ac:dyDescent="0.3">
      <c r="A27" s="91"/>
      <c r="B27" s="78"/>
      <c r="C27" s="82"/>
      <c r="D27" s="80"/>
      <c r="E27" s="81"/>
      <c r="F27" s="183">
        <f t="shared" si="1"/>
        <v>0</v>
      </c>
      <c r="G27" s="86"/>
      <c r="H27" s="183">
        <f t="shared" si="2"/>
        <v>0</v>
      </c>
      <c r="I27" s="183">
        <f t="shared" si="3"/>
        <v>0</v>
      </c>
      <c r="J27" s="183">
        <f t="shared" si="4"/>
        <v>0</v>
      </c>
      <c r="K27" s="83"/>
      <c r="L27" s="84"/>
      <c r="M27" s="85"/>
      <c r="N27" s="98">
        <f t="shared" si="5"/>
        <v>0</v>
      </c>
      <c r="O27" s="98">
        <f t="shared" si="6"/>
        <v>0</v>
      </c>
      <c r="P27" s="98">
        <f t="shared" si="7"/>
        <v>0</v>
      </c>
      <c r="Q27" s="98">
        <f t="shared" si="8"/>
        <v>0</v>
      </c>
      <c r="R27" s="435"/>
      <c r="S27" s="411"/>
      <c r="T27" s="412"/>
      <c r="U27" s="94"/>
      <c r="V27" s="94"/>
      <c r="W27" s="94"/>
      <c r="X27" s="94"/>
      <c r="Y27" s="87"/>
      <c r="Z27" s="98">
        <f t="shared" ref="Z27" si="13">ROUND((U27*Y27)/100,0)</f>
        <v>0</v>
      </c>
      <c r="AA27" s="98">
        <f t="shared" ref="AA27" si="14">ROUND(V27*Y27/100,0)</f>
        <v>0</v>
      </c>
      <c r="AB27" s="101">
        <f t="shared" ref="AB27" si="15">ROUND(W27*Y27/100,0)</f>
        <v>0</v>
      </c>
      <c r="AC27" s="100">
        <f t="shared" ref="AC27" si="16">ROUND(X27*Y27/100,0)</f>
        <v>0</v>
      </c>
      <c r="AD27"/>
      <c r="AE27"/>
      <c r="AF27" s="283" t="s">
        <v>182</v>
      </c>
      <c r="AG27" s="284"/>
      <c r="AH27" s="275">
        <v>180</v>
      </c>
      <c r="AI27" s="285">
        <v>60</v>
      </c>
      <c r="AJ27" s="273">
        <v>200</v>
      </c>
      <c r="AK27" s="275">
        <v>50</v>
      </c>
      <c r="AL27" s="236"/>
      <c r="AM27" s="236"/>
      <c r="AN27" s="236"/>
      <c r="AO27" s="236"/>
      <c r="AP27" s="236"/>
      <c r="AQ27" s="236"/>
    </row>
    <row r="28" spans="1:46" ht="14.5" customHeight="1" x14ac:dyDescent="0.3">
      <c r="A28" s="91"/>
      <c r="B28" s="78"/>
      <c r="C28" s="82"/>
      <c r="D28" s="80"/>
      <c r="E28" s="81"/>
      <c r="F28" s="183">
        <f t="shared" si="1"/>
        <v>0</v>
      </c>
      <c r="G28" s="86"/>
      <c r="H28" s="183">
        <f t="shared" si="2"/>
        <v>0</v>
      </c>
      <c r="I28" s="183">
        <f t="shared" si="3"/>
        <v>0</v>
      </c>
      <c r="J28" s="183">
        <f t="shared" si="4"/>
        <v>0</v>
      </c>
      <c r="K28" s="83"/>
      <c r="L28" s="84"/>
      <c r="M28" s="85"/>
      <c r="N28" s="98">
        <f t="shared" si="5"/>
        <v>0</v>
      </c>
      <c r="O28" s="98">
        <f t="shared" si="6"/>
        <v>0</v>
      </c>
      <c r="P28" s="98">
        <f t="shared" si="7"/>
        <v>0</v>
      </c>
      <c r="Q28" s="98">
        <f t="shared" si="8"/>
        <v>0</v>
      </c>
      <c r="R28" s="435"/>
      <c r="S28" s="411"/>
      <c r="T28" s="412"/>
      <c r="U28" s="94"/>
      <c r="V28" s="94"/>
      <c r="W28" s="94"/>
      <c r="X28" s="94"/>
      <c r="Y28" s="87"/>
      <c r="Z28" s="98">
        <f t="shared" ref="Z28:Z32" si="17">ROUND((U28*Y28)/100,0)</f>
        <v>0</v>
      </c>
      <c r="AA28" s="98">
        <f t="shared" ref="AA28:AA32" si="18">ROUND(V28*Y28/100,0)</f>
        <v>0</v>
      </c>
      <c r="AB28" s="101">
        <f t="shared" ref="AB28:AB32" si="19">ROUND(W28*Y28/100,0)</f>
        <v>0</v>
      </c>
      <c r="AC28" s="100">
        <f t="shared" ref="AC28:AC32" si="20">ROUND(X28*Y28/100,0)</f>
        <v>0</v>
      </c>
      <c r="AD28"/>
      <c r="AE28"/>
      <c r="AF28" s="251" t="s">
        <v>298</v>
      </c>
      <c r="AG28" s="252"/>
      <c r="AH28" s="249">
        <v>100</v>
      </c>
      <c r="AI28" s="250">
        <v>34</v>
      </c>
      <c r="AJ28" s="250">
        <v>121</v>
      </c>
      <c r="AK28" s="250">
        <v>20</v>
      </c>
      <c r="AL28" s="236"/>
      <c r="AM28" s="236"/>
      <c r="AN28" s="236"/>
      <c r="AO28" s="236"/>
      <c r="AP28" s="236"/>
      <c r="AQ28" s="236"/>
    </row>
    <row r="29" spans="1:46" ht="14.5" customHeight="1" x14ac:dyDescent="0.3">
      <c r="A29" s="91"/>
      <c r="B29" s="78"/>
      <c r="C29" s="82"/>
      <c r="D29" s="80"/>
      <c r="E29" s="81"/>
      <c r="F29" s="183">
        <f t="shared" si="1"/>
        <v>0</v>
      </c>
      <c r="G29" s="86"/>
      <c r="H29" s="183">
        <f t="shared" si="2"/>
        <v>0</v>
      </c>
      <c r="I29" s="183">
        <f t="shared" si="3"/>
        <v>0</v>
      </c>
      <c r="J29" s="183">
        <f t="shared" si="4"/>
        <v>0</v>
      </c>
      <c r="K29" s="83"/>
      <c r="L29" s="84"/>
      <c r="M29" s="85"/>
      <c r="N29" s="98">
        <f t="shared" si="5"/>
        <v>0</v>
      </c>
      <c r="O29" s="98">
        <f t="shared" si="6"/>
        <v>0</v>
      </c>
      <c r="P29" s="98">
        <f t="shared" si="7"/>
        <v>0</v>
      </c>
      <c r="Q29" s="98">
        <f t="shared" si="8"/>
        <v>0</v>
      </c>
      <c r="R29" s="435"/>
      <c r="S29" s="411"/>
      <c r="T29" s="412"/>
      <c r="U29" s="94"/>
      <c r="V29" s="94"/>
      <c r="W29" s="94"/>
      <c r="X29" s="94"/>
      <c r="Y29" s="87"/>
      <c r="Z29" s="98">
        <f t="shared" si="17"/>
        <v>0</v>
      </c>
      <c r="AA29" s="98">
        <f t="shared" si="18"/>
        <v>0</v>
      </c>
      <c r="AB29" s="101">
        <f t="shared" si="19"/>
        <v>0</v>
      </c>
      <c r="AC29" s="100">
        <f t="shared" si="20"/>
        <v>0</v>
      </c>
      <c r="AD29"/>
      <c r="AE29"/>
      <c r="AF29" s="251" t="s">
        <v>299</v>
      </c>
      <c r="AG29" s="252"/>
      <c r="AH29" s="263">
        <v>120</v>
      </c>
      <c r="AI29" s="264">
        <v>46</v>
      </c>
      <c r="AJ29" s="265">
        <v>157</v>
      </c>
      <c r="AK29" s="263">
        <v>25</v>
      </c>
      <c r="AL29" s="236"/>
      <c r="AM29" s="236"/>
      <c r="AN29" s="236"/>
      <c r="AO29" s="236"/>
      <c r="AP29" s="236"/>
      <c r="AQ29" s="236"/>
    </row>
    <row r="30" spans="1:46" ht="14.5" customHeight="1" x14ac:dyDescent="0.3">
      <c r="A30" s="91"/>
      <c r="B30" s="78"/>
      <c r="C30" s="82"/>
      <c r="D30" s="80"/>
      <c r="E30" s="81"/>
      <c r="F30" s="183">
        <f t="shared" si="1"/>
        <v>0</v>
      </c>
      <c r="G30" s="86"/>
      <c r="H30" s="183">
        <f t="shared" si="2"/>
        <v>0</v>
      </c>
      <c r="I30" s="183">
        <f t="shared" si="3"/>
        <v>0</v>
      </c>
      <c r="J30" s="183">
        <f t="shared" si="4"/>
        <v>0</v>
      </c>
      <c r="K30" s="83"/>
      <c r="L30" s="84"/>
      <c r="M30" s="85"/>
      <c r="N30" s="98">
        <f t="shared" si="5"/>
        <v>0</v>
      </c>
      <c r="O30" s="98">
        <f t="shared" si="6"/>
        <v>0</v>
      </c>
      <c r="P30" s="98">
        <f t="shared" si="7"/>
        <v>0</v>
      </c>
      <c r="Q30" s="98">
        <f t="shared" si="8"/>
        <v>0</v>
      </c>
      <c r="R30" s="435"/>
      <c r="S30" s="411"/>
      <c r="T30" s="412"/>
      <c r="U30" s="94"/>
      <c r="V30" s="94"/>
      <c r="W30" s="94"/>
      <c r="X30" s="94"/>
      <c r="Y30" s="87"/>
      <c r="Z30" s="98">
        <f t="shared" si="17"/>
        <v>0</v>
      </c>
      <c r="AA30" s="98">
        <f t="shared" si="18"/>
        <v>0</v>
      </c>
      <c r="AB30" s="101">
        <f t="shared" si="19"/>
        <v>0</v>
      </c>
      <c r="AC30" s="100">
        <f t="shared" si="20"/>
        <v>0</v>
      </c>
      <c r="AD30"/>
      <c r="AE30"/>
      <c r="AF30" s="251" t="s">
        <v>300</v>
      </c>
      <c r="AG30" s="252"/>
      <c r="AH30" s="249">
        <v>180</v>
      </c>
      <c r="AI30" s="250">
        <v>80</v>
      </c>
      <c r="AJ30" s="250">
        <v>247</v>
      </c>
      <c r="AK30" s="250">
        <v>40</v>
      </c>
      <c r="AL30" s="236"/>
      <c r="AM30" s="236"/>
      <c r="AN30" s="236"/>
      <c r="AO30" s="236"/>
      <c r="AP30" s="236"/>
      <c r="AQ30" s="236"/>
    </row>
    <row r="31" spans="1:46" ht="14.5" customHeight="1" x14ac:dyDescent="0.3">
      <c r="A31" s="91"/>
      <c r="B31" s="78"/>
      <c r="C31" s="82"/>
      <c r="D31" s="80"/>
      <c r="E31" s="81"/>
      <c r="F31" s="183">
        <f t="shared" si="1"/>
        <v>0</v>
      </c>
      <c r="G31" s="86"/>
      <c r="H31" s="183">
        <f t="shared" si="2"/>
        <v>0</v>
      </c>
      <c r="I31" s="183">
        <f t="shared" si="3"/>
        <v>0</v>
      </c>
      <c r="J31" s="183">
        <f t="shared" si="4"/>
        <v>0</v>
      </c>
      <c r="K31" s="83"/>
      <c r="L31" s="84"/>
      <c r="M31" s="85"/>
      <c r="N31" s="98">
        <f t="shared" si="5"/>
        <v>0</v>
      </c>
      <c r="O31" s="98">
        <f t="shared" si="6"/>
        <v>0</v>
      </c>
      <c r="P31" s="98">
        <f t="shared" si="7"/>
        <v>0</v>
      </c>
      <c r="Q31" s="98">
        <f t="shared" si="8"/>
        <v>0</v>
      </c>
      <c r="R31" s="435"/>
      <c r="S31" s="411"/>
      <c r="T31" s="412"/>
      <c r="U31" s="94"/>
      <c r="V31" s="94"/>
      <c r="W31" s="94"/>
      <c r="X31" s="94"/>
      <c r="Y31" s="87"/>
      <c r="Z31" s="98">
        <f t="shared" si="17"/>
        <v>0</v>
      </c>
      <c r="AA31" s="98">
        <f t="shared" si="18"/>
        <v>0</v>
      </c>
      <c r="AB31" s="101">
        <f t="shared" si="19"/>
        <v>0</v>
      </c>
      <c r="AC31" s="100">
        <f t="shared" si="20"/>
        <v>0</v>
      </c>
      <c r="AD31"/>
      <c r="AE31"/>
      <c r="AF31" s="251" t="s">
        <v>139</v>
      </c>
      <c r="AG31" s="252"/>
      <c r="AH31" s="249">
        <v>100</v>
      </c>
      <c r="AI31" s="250">
        <v>34</v>
      </c>
      <c r="AJ31" s="250">
        <v>121</v>
      </c>
      <c r="AK31" s="250">
        <v>20</v>
      </c>
      <c r="AL31" s="236"/>
      <c r="AM31" s="261"/>
      <c r="AN31" s="236"/>
      <c r="AO31" s="236"/>
      <c r="AP31" s="236"/>
      <c r="AQ31" s="236"/>
    </row>
    <row r="32" spans="1:46" ht="14.5" customHeight="1" x14ac:dyDescent="0.3">
      <c r="A32" s="91"/>
      <c r="B32" s="78"/>
      <c r="C32" s="82"/>
      <c r="D32" s="80"/>
      <c r="E32" s="81"/>
      <c r="F32" s="183">
        <f t="shared" si="1"/>
        <v>0</v>
      </c>
      <c r="G32" s="86"/>
      <c r="H32" s="183">
        <f t="shared" si="2"/>
        <v>0</v>
      </c>
      <c r="I32" s="183">
        <f t="shared" si="3"/>
        <v>0</v>
      </c>
      <c r="J32" s="183">
        <f t="shared" si="4"/>
        <v>0</v>
      </c>
      <c r="K32" s="83"/>
      <c r="L32" s="84"/>
      <c r="M32" s="85"/>
      <c r="N32" s="98">
        <f t="shared" si="5"/>
        <v>0</v>
      </c>
      <c r="O32" s="98">
        <f t="shared" si="6"/>
        <v>0</v>
      </c>
      <c r="P32" s="98">
        <f t="shared" si="7"/>
        <v>0</v>
      </c>
      <c r="Q32" s="98">
        <f t="shared" si="8"/>
        <v>0</v>
      </c>
      <c r="R32" s="435"/>
      <c r="S32" s="411"/>
      <c r="T32" s="412"/>
      <c r="U32" s="94"/>
      <c r="V32" s="94"/>
      <c r="W32" s="94"/>
      <c r="X32" s="94"/>
      <c r="Y32" s="87"/>
      <c r="Z32" s="98">
        <f t="shared" si="17"/>
        <v>0</v>
      </c>
      <c r="AA32" s="98">
        <f t="shared" si="18"/>
        <v>0</v>
      </c>
      <c r="AB32" s="101">
        <f t="shared" si="19"/>
        <v>0</v>
      </c>
      <c r="AC32" s="100">
        <f t="shared" si="20"/>
        <v>0</v>
      </c>
      <c r="AD32"/>
      <c r="AE32"/>
      <c r="AF32" s="255" t="s">
        <v>301</v>
      </c>
      <c r="AG32" s="252"/>
      <c r="AH32" s="256">
        <v>120</v>
      </c>
      <c r="AI32" s="257">
        <v>34</v>
      </c>
      <c r="AJ32" s="257">
        <v>114</v>
      </c>
      <c r="AK32" s="257">
        <v>20</v>
      </c>
      <c r="AL32" s="236"/>
      <c r="AM32" s="236"/>
      <c r="AN32" s="236"/>
      <c r="AO32" s="236"/>
      <c r="AP32" s="236"/>
      <c r="AQ32" s="236"/>
    </row>
    <row r="33" spans="1:43" ht="14.5" customHeight="1" x14ac:dyDescent="0.3">
      <c r="A33" s="91"/>
      <c r="B33" s="78"/>
      <c r="C33" s="82"/>
      <c r="D33" s="80"/>
      <c r="E33" s="81"/>
      <c r="F33" s="183">
        <f t="shared" si="1"/>
        <v>0</v>
      </c>
      <c r="G33" s="86"/>
      <c r="H33" s="183">
        <f t="shared" si="2"/>
        <v>0</v>
      </c>
      <c r="I33" s="183">
        <f t="shared" si="3"/>
        <v>0</v>
      </c>
      <c r="J33" s="183">
        <f t="shared" si="4"/>
        <v>0</v>
      </c>
      <c r="K33" s="83"/>
      <c r="L33" s="84"/>
      <c r="M33" s="85"/>
      <c r="N33" s="98">
        <f t="shared" si="5"/>
        <v>0</v>
      </c>
      <c r="O33" s="98">
        <f t="shared" si="6"/>
        <v>0</v>
      </c>
      <c r="P33" s="98">
        <f t="shared" si="7"/>
        <v>0</v>
      </c>
      <c r="Q33" s="98">
        <f t="shared" si="8"/>
        <v>0</v>
      </c>
      <c r="R33" s="435"/>
      <c r="S33" s="411"/>
      <c r="T33" s="412"/>
      <c r="U33" s="94"/>
      <c r="V33" s="94"/>
      <c r="W33" s="94"/>
      <c r="X33" s="94"/>
      <c r="Y33" s="87"/>
      <c r="Z33" s="98">
        <f>ROUND((U33*Y33)/100,0)</f>
        <v>0</v>
      </c>
      <c r="AA33" s="98">
        <f>ROUND(V33*Y33/100,0)</f>
        <v>0</v>
      </c>
      <c r="AB33" s="101">
        <f>ROUND(W33*Y33/100,0)</f>
        <v>0</v>
      </c>
      <c r="AC33" s="100">
        <f>ROUND(X33*Y33/100,0)</f>
        <v>0</v>
      </c>
      <c r="AD33"/>
      <c r="AE33"/>
      <c r="AF33" s="251" t="s">
        <v>302</v>
      </c>
      <c r="AG33" s="252"/>
      <c r="AH33" s="249">
        <v>130</v>
      </c>
      <c r="AI33" s="250">
        <v>80</v>
      </c>
      <c r="AJ33" s="250">
        <v>169</v>
      </c>
      <c r="AK33" s="250">
        <v>15</v>
      </c>
      <c r="AL33" s="236"/>
      <c r="AM33" s="236"/>
      <c r="AN33" s="236"/>
      <c r="AO33" s="236"/>
      <c r="AP33" s="236"/>
      <c r="AQ33" s="236"/>
    </row>
    <row r="34" spans="1:43" ht="14.5" customHeight="1" x14ac:dyDescent="0.3">
      <c r="A34" s="91"/>
      <c r="B34" s="78"/>
      <c r="C34" s="82"/>
      <c r="D34" s="80"/>
      <c r="E34" s="81"/>
      <c r="F34" s="183">
        <f t="shared" si="1"/>
        <v>0</v>
      </c>
      <c r="G34" s="86"/>
      <c r="H34" s="183">
        <f t="shared" si="2"/>
        <v>0</v>
      </c>
      <c r="I34" s="183">
        <f t="shared" si="3"/>
        <v>0</v>
      </c>
      <c r="J34" s="183">
        <f t="shared" si="4"/>
        <v>0</v>
      </c>
      <c r="K34" s="83"/>
      <c r="L34" s="84"/>
      <c r="M34" s="85"/>
      <c r="N34" s="98">
        <f t="shared" si="5"/>
        <v>0</v>
      </c>
      <c r="O34" s="98">
        <f t="shared" si="6"/>
        <v>0</v>
      </c>
      <c r="P34" s="98">
        <f t="shared" si="7"/>
        <v>0</v>
      </c>
      <c r="Q34" s="98">
        <f t="shared" si="8"/>
        <v>0</v>
      </c>
      <c r="R34" s="435"/>
      <c r="S34" s="411"/>
      <c r="T34" s="412"/>
      <c r="U34" s="94"/>
      <c r="V34" s="94"/>
      <c r="W34" s="94"/>
      <c r="X34" s="94"/>
      <c r="Y34" s="87"/>
      <c r="Z34" s="98">
        <f>ROUND((U34*Y34)/100,0)</f>
        <v>0</v>
      </c>
      <c r="AA34" s="98">
        <f>ROUND(V34*Y34/100,0)</f>
        <v>0</v>
      </c>
      <c r="AB34" s="101">
        <f>ROUND(W34*Y34/100,0)</f>
        <v>0</v>
      </c>
      <c r="AC34" s="100">
        <f>ROUND(X34*Y34/100,0)</f>
        <v>0</v>
      </c>
      <c r="AD34"/>
      <c r="AE34"/>
      <c r="AF34" s="251" t="s">
        <v>303</v>
      </c>
      <c r="AG34" s="252"/>
      <c r="AH34" s="250">
        <v>45</v>
      </c>
      <c r="AI34" s="250">
        <v>23</v>
      </c>
      <c r="AJ34" s="250">
        <v>60</v>
      </c>
      <c r="AK34" s="250">
        <v>15</v>
      </c>
      <c r="AL34" s="236"/>
      <c r="AM34" s="236"/>
      <c r="AN34" s="236"/>
      <c r="AO34" s="236"/>
      <c r="AP34" s="236"/>
      <c r="AQ34" s="236"/>
    </row>
    <row r="35" spans="1:43" ht="14.5" customHeight="1" thickBot="1" x14ac:dyDescent="0.35">
      <c r="A35" s="313"/>
      <c r="B35" s="314"/>
      <c r="C35" s="380"/>
      <c r="D35" s="315"/>
      <c r="E35" s="316"/>
      <c r="F35" s="329">
        <f t="shared" si="1"/>
        <v>0</v>
      </c>
      <c r="G35" s="317"/>
      <c r="H35" s="329">
        <f t="shared" si="2"/>
        <v>0</v>
      </c>
      <c r="I35" s="329">
        <f t="shared" si="3"/>
        <v>0</v>
      </c>
      <c r="J35" s="386">
        <f t="shared" si="4"/>
        <v>0</v>
      </c>
      <c r="K35" s="318"/>
      <c r="L35" s="319"/>
      <c r="M35" s="320"/>
      <c r="N35" s="321">
        <f t="shared" si="5"/>
        <v>0</v>
      </c>
      <c r="O35" s="321">
        <f t="shared" si="6"/>
        <v>0</v>
      </c>
      <c r="P35" s="321">
        <f t="shared" si="7"/>
        <v>0</v>
      </c>
      <c r="Q35" s="324">
        <f t="shared" si="8"/>
        <v>0</v>
      </c>
      <c r="R35" s="436"/>
      <c r="S35" s="437"/>
      <c r="T35" s="438"/>
      <c r="U35" s="364"/>
      <c r="V35" s="364"/>
      <c r="W35" s="364"/>
      <c r="X35" s="364"/>
      <c r="Y35" s="88"/>
      <c r="Z35" s="365">
        <f>ROUND((U35*Y35)/100,0)</f>
        <v>0</v>
      </c>
      <c r="AA35" s="365">
        <f>ROUND(V35*Y35/100,0)</f>
        <v>0</v>
      </c>
      <c r="AB35" s="365">
        <f>ROUND(W35*Y35/100,0)</f>
        <v>0</v>
      </c>
      <c r="AC35" s="366">
        <f>ROUND(X35*Y35/100,0)</f>
        <v>0</v>
      </c>
      <c r="AD35"/>
      <c r="AE35"/>
      <c r="AF35" s="251" t="s">
        <v>304</v>
      </c>
      <c r="AG35" s="252"/>
      <c r="AH35" s="249">
        <v>75</v>
      </c>
      <c r="AI35" s="250">
        <v>46</v>
      </c>
      <c r="AJ35" s="250">
        <v>96</v>
      </c>
      <c r="AK35" s="250">
        <v>20</v>
      </c>
      <c r="AL35" s="236"/>
      <c r="AM35" s="236"/>
      <c r="AN35" s="236"/>
      <c r="AO35" s="236"/>
      <c r="AP35" s="236"/>
      <c r="AQ35" s="236"/>
    </row>
    <row r="36" spans="1:43" ht="13.5" thickTop="1" x14ac:dyDescent="0.3">
      <c r="A36" s="309"/>
      <c r="B36" s="307"/>
      <c r="C36" s="310">
        <f>SUM(C16:C35)</f>
        <v>1</v>
      </c>
      <c r="D36" s="308"/>
      <c r="E36" s="310">
        <f>SUM(E16:E35)</f>
        <v>2</v>
      </c>
      <c r="F36" s="416" t="s">
        <v>29</v>
      </c>
      <c r="G36" s="417"/>
      <c r="H36" s="417"/>
      <c r="I36" s="417"/>
      <c r="J36" s="417"/>
      <c r="K36" s="417"/>
      <c r="L36" s="417"/>
      <c r="M36" s="418"/>
      <c r="N36" s="311">
        <f>SUM(N16:N35)</f>
        <v>60</v>
      </c>
      <c r="O36" s="311">
        <f>SUM(O16:O35)</f>
        <v>20</v>
      </c>
      <c r="P36" s="311">
        <f>SUM(P16:P35)</f>
        <v>75</v>
      </c>
      <c r="Q36" s="311">
        <f>SUM(Q16:Q35)</f>
        <v>20</v>
      </c>
      <c r="R36" s="307"/>
      <c r="S36" s="307"/>
      <c r="T36" s="307"/>
      <c r="U36" s="419" t="s">
        <v>30</v>
      </c>
      <c r="V36" s="420"/>
      <c r="W36" s="420"/>
      <c r="X36" s="420"/>
      <c r="Y36" s="421"/>
      <c r="Z36" s="311">
        <f>SUM(Z16:Z35)</f>
        <v>0</v>
      </c>
      <c r="AA36" s="311">
        <f>SUM(AA16:AA35)</f>
        <v>0</v>
      </c>
      <c r="AB36" s="311">
        <f>SUM(AB16:AB35)</f>
        <v>0</v>
      </c>
      <c r="AC36" s="312">
        <f>SUM(AC16:AC35)</f>
        <v>0</v>
      </c>
      <c r="AD36"/>
      <c r="AE36"/>
      <c r="AF36" s="393" t="s">
        <v>305</v>
      </c>
      <c r="AG36" s="284"/>
      <c r="AH36" s="394">
        <v>105</v>
      </c>
      <c r="AI36" s="395">
        <v>69</v>
      </c>
      <c r="AJ36" s="395">
        <v>133</v>
      </c>
      <c r="AK36" s="395">
        <v>30</v>
      </c>
      <c r="AL36" s="236"/>
      <c r="AM36" s="236"/>
      <c r="AN36" s="236"/>
      <c r="AO36" s="236"/>
      <c r="AP36" s="236"/>
      <c r="AQ36" s="236"/>
    </row>
    <row r="37" spans="1:43" ht="13.5" thickBot="1" x14ac:dyDescent="0.35">
      <c r="A37" s="287"/>
      <c r="B37" s="288"/>
      <c r="C37" s="290"/>
      <c r="D37" s="289"/>
      <c r="E37" s="291"/>
      <c r="F37" s="292"/>
      <c r="G37" s="292"/>
      <c r="H37" s="293"/>
      <c r="I37" s="293"/>
      <c r="J37" s="403" t="s">
        <v>31</v>
      </c>
      <c r="K37" s="404"/>
      <c r="L37" s="404"/>
      <c r="M37" s="405"/>
      <c r="N37" s="325">
        <f>N36/E36</f>
        <v>30</v>
      </c>
      <c r="O37" s="325">
        <f>O36/E36</f>
        <v>10</v>
      </c>
      <c r="P37" s="325">
        <f>P36/E36</f>
        <v>37.5</v>
      </c>
      <c r="Q37" s="325">
        <f>Q36/E36</f>
        <v>10</v>
      </c>
      <c r="R37" s="288"/>
      <c r="S37" s="288"/>
      <c r="T37" s="288"/>
      <c r="U37" s="294"/>
      <c r="V37" s="288"/>
      <c r="W37" s="406" t="s">
        <v>32</v>
      </c>
      <c r="X37" s="407"/>
      <c r="Y37" s="408"/>
      <c r="Z37" s="325">
        <f>Z36/E36</f>
        <v>0</v>
      </c>
      <c r="AA37" s="325">
        <f>AA36/E36</f>
        <v>0</v>
      </c>
      <c r="AB37" s="325">
        <f>AB36/E36</f>
        <v>0</v>
      </c>
      <c r="AC37" s="326">
        <f>AC36/E36</f>
        <v>0</v>
      </c>
      <c r="AD37"/>
      <c r="AE37"/>
      <c r="AF37" s="251" t="s">
        <v>306</v>
      </c>
      <c r="AG37" s="252"/>
      <c r="AH37" s="249">
        <v>55</v>
      </c>
      <c r="AI37" s="250">
        <v>34</v>
      </c>
      <c r="AJ37" s="250">
        <v>66</v>
      </c>
      <c r="AK37" s="250">
        <v>15</v>
      </c>
      <c r="AL37" s="236"/>
      <c r="AM37" s="236"/>
      <c r="AN37" s="236"/>
      <c r="AO37" s="236"/>
      <c r="AP37" s="236"/>
      <c r="AQ37" s="236"/>
    </row>
    <row r="38" spans="1:43" ht="18.5" x14ac:dyDescent="0.45">
      <c r="A38" s="104" t="s">
        <v>0</v>
      </c>
      <c r="B38" s="105"/>
      <c r="C38" s="105"/>
      <c r="D38" s="106"/>
      <c r="E38" s="107"/>
      <c r="F38" s="108"/>
      <c r="G38" s="108"/>
      <c r="H38" s="97"/>
      <c r="I38" s="97"/>
      <c r="J38" s="97" t="s">
        <v>9</v>
      </c>
      <c r="K38" s="97"/>
      <c r="L38" s="358">
        <f>L1+1</f>
        <v>2</v>
      </c>
      <c r="M38" s="230"/>
      <c r="N38" s="97" t="s">
        <v>1</v>
      </c>
      <c r="O38" s="97"/>
      <c r="P38" s="106">
        <f>$P$1</f>
        <v>2026</v>
      </c>
      <c r="Q38" s="97"/>
      <c r="R38" s="430" t="str">
        <f>R1</f>
        <v>Apports en fertisants:</v>
      </c>
      <c r="S38" s="430"/>
      <c r="T38" s="430"/>
      <c r="U38" s="430"/>
      <c r="V38" s="430"/>
      <c r="W38" s="430"/>
      <c r="X38" s="430"/>
      <c r="Y38" s="430"/>
      <c r="Z38" s="430"/>
      <c r="AA38" s="430"/>
      <c r="AB38" s="430"/>
      <c r="AC38" s="431"/>
      <c r="AD38"/>
      <c r="AE38"/>
      <c r="AF38" s="251" t="s">
        <v>307</v>
      </c>
      <c r="AG38" s="252"/>
      <c r="AH38" s="249">
        <v>85</v>
      </c>
      <c r="AI38" s="250">
        <v>57</v>
      </c>
      <c r="AJ38" s="250">
        <v>102</v>
      </c>
      <c r="AK38" s="250">
        <v>20</v>
      </c>
      <c r="AL38" s="236"/>
      <c r="AM38" s="236"/>
      <c r="AN38" s="236"/>
      <c r="AO38" s="236"/>
      <c r="AP38" s="236"/>
      <c r="AQ38" s="236"/>
    </row>
    <row r="39" spans="1:43" x14ac:dyDescent="0.3">
      <c r="A39" s="109"/>
      <c r="B39" s="102"/>
      <c r="C39" s="102"/>
      <c r="D39" s="102"/>
      <c r="E39" s="110"/>
      <c r="F39" s="111"/>
      <c r="G39" s="111"/>
      <c r="H39" s="102"/>
      <c r="I39" s="102"/>
      <c r="J39" s="102"/>
      <c r="K39" s="102"/>
      <c r="L39" s="102"/>
      <c r="M39" s="102"/>
      <c r="N39" s="102"/>
      <c r="O39" s="102"/>
      <c r="P39" s="102"/>
      <c r="Q39" s="102"/>
      <c r="R39" s="432"/>
      <c r="S39" s="432"/>
      <c r="T39" s="432"/>
      <c r="U39" s="432"/>
      <c r="V39" s="432"/>
      <c r="W39" s="432"/>
      <c r="X39" s="432"/>
      <c r="Y39" s="432"/>
      <c r="Z39" s="432"/>
      <c r="AA39" s="432"/>
      <c r="AB39" s="432"/>
      <c r="AC39" s="433"/>
      <c r="AD39"/>
      <c r="AE39"/>
      <c r="AF39" s="393" t="s">
        <v>308</v>
      </c>
      <c r="AG39" s="284"/>
      <c r="AH39" s="394">
        <v>115</v>
      </c>
      <c r="AI39" s="395">
        <v>80</v>
      </c>
      <c r="AJ39" s="395">
        <v>145</v>
      </c>
      <c r="AK39" s="395">
        <v>25</v>
      </c>
      <c r="AL39" s="236"/>
      <c r="AM39" s="236"/>
      <c r="AN39" s="236"/>
      <c r="AO39" s="236"/>
      <c r="AP39" s="236"/>
      <c r="AQ39" s="236"/>
    </row>
    <row r="40" spans="1:43" ht="12.75" customHeight="1" x14ac:dyDescent="0.3">
      <c r="A40" s="109" t="s">
        <v>6</v>
      </c>
      <c r="B40" s="102"/>
      <c r="C40" s="434">
        <f>$C$3</f>
        <v>0</v>
      </c>
      <c r="D40" s="434"/>
      <c r="E40" s="434"/>
      <c r="F40" s="434"/>
      <c r="G40" s="434"/>
      <c r="H40" s="434"/>
      <c r="I40" s="102"/>
      <c r="J40" s="434" t="s">
        <v>206</v>
      </c>
      <c r="K40" s="434"/>
      <c r="L40" s="434">
        <f>$L$3</f>
        <v>0</v>
      </c>
      <c r="M40" s="434"/>
      <c r="N40" s="434"/>
      <c r="O40" s="434"/>
      <c r="P40" s="434"/>
      <c r="Q40" s="102"/>
      <c r="R40" s="432"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40" s="432"/>
      <c r="T40" s="432"/>
      <c r="U40" s="432"/>
      <c r="V40" s="432"/>
      <c r="W40" s="432"/>
      <c r="X40" s="432"/>
      <c r="Y40" s="432"/>
      <c r="Z40" s="432"/>
      <c r="AA40" s="432"/>
      <c r="AB40" s="432"/>
      <c r="AC40" s="433"/>
      <c r="AD40"/>
      <c r="AE40"/>
      <c r="AF40" s="251" t="s">
        <v>309</v>
      </c>
      <c r="AG40" s="252"/>
      <c r="AH40" s="249">
        <v>85</v>
      </c>
      <c r="AI40" s="250">
        <v>46</v>
      </c>
      <c r="AJ40" s="250">
        <v>121</v>
      </c>
      <c r="AK40" s="250">
        <v>15</v>
      </c>
      <c r="AL40" s="236"/>
      <c r="AM40" s="236"/>
      <c r="AN40" s="236"/>
      <c r="AO40" s="236"/>
      <c r="AP40" s="236"/>
      <c r="AQ40" s="236"/>
    </row>
    <row r="41" spans="1:43" x14ac:dyDescent="0.3">
      <c r="A41" s="109" t="s">
        <v>7</v>
      </c>
      <c r="B41" s="102"/>
      <c r="C41" s="434">
        <f>$C$4</f>
        <v>0</v>
      </c>
      <c r="D41" s="434"/>
      <c r="E41" s="434"/>
      <c r="F41" s="434"/>
      <c r="G41" s="434"/>
      <c r="H41" s="434"/>
      <c r="I41" s="102"/>
      <c r="J41" s="434" t="s">
        <v>207</v>
      </c>
      <c r="K41" s="434"/>
      <c r="L41" s="434">
        <f>$L$4</f>
        <v>0</v>
      </c>
      <c r="M41" s="434"/>
      <c r="N41" s="434"/>
      <c r="O41" s="434"/>
      <c r="P41" s="434"/>
      <c r="Q41" s="102"/>
      <c r="R41" s="432"/>
      <c r="S41" s="432"/>
      <c r="T41" s="432"/>
      <c r="U41" s="432"/>
      <c r="V41" s="432"/>
      <c r="W41" s="432"/>
      <c r="X41" s="432"/>
      <c r="Y41" s="432"/>
      <c r="Z41" s="432"/>
      <c r="AA41" s="432"/>
      <c r="AB41" s="432"/>
      <c r="AC41" s="433"/>
      <c r="AD41"/>
      <c r="AE41"/>
      <c r="AF41" s="251" t="s">
        <v>310</v>
      </c>
      <c r="AG41" s="252"/>
      <c r="AH41" s="249">
        <v>110</v>
      </c>
      <c r="AI41" s="250">
        <v>57</v>
      </c>
      <c r="AJ41" s="250">
        <v>151</v>
      </c>
      <c r="AK41" s="250">
        <v>20</v>
      </c>
      <c r="AL41" s="236"/>
      <c r="AM41" s="236"/>
      <c r="AN41" s="236"/>
      <c r="AO41" s="236"/>
      <c r="AP41" s="236"/>
      <c r="AQ41" s="236"/>
    </row>
    <row r="42" spans="1:43" x14ac:dyDescent="0.3">
      <c r="A42" s="112"/>
      <c r="B42" s="103"/>
      <c r="C42" s="103"/>
      <c r="D42" s="103"/>
      <c r="E42" s="110"/>
      <c r="F42" s="111"/>
      <c r="G42" s="111"/>
      <c r="H42" s="102"/>
      <c r="I42" s="102"/>
      <c r="J42" s="102"/>
      <c r="K42" s="102"/>
      <c r="L42" s="102"/>
      <c r="M42" s="102"/>
      <c r="N42" s="102"/>
      <c r="O42" s="102"/>
      <c r="P42" s="102"/>
      <c r="Q42" s="102"/>
      <c r="R42" s="432"/>
      <c r="S42" s="432"/>
      <c r="T42" s="432"/>
      <c r="U42" s="432"/>
      <c r="V42" s="432"/>
      <c r="W42" s="432"/>
      <c r="X42" s="432"/>
      <c r="Y42" s="432"/>
      <c r="Z42" s="432"/>
      <c r="AA42" s="432"/>
      <c r="AB42" s="432"/>
      <c r="AC42" s="433"/>
      <c r="AD42"/>
      <c r="AE42"/>
      <c r="AF42" s="393" t="s">
        <v>311</v>
      </c>
      <c r="AG42" s="284"/>
      <c r="AH42" s="394">
        <v>160</v>
      </c>
      <c r="AI42" s="395">
        <v>80</v>
      </c>
      <c r="AJ42" s="395">
        <v>253</v>
      </c>
      <c r="AK42" s="395">
        <v>25</v>
      </c>
      <c r="AL42" s="236"/>
      <c r="AM42" s="236"/>
      <c r="AN42" s="236"/>
      <c r="AO42" s="236"/>
      <c r="AP42" s="236"/>
      <c r="AQ42" s="236"/>
    </row>
    <row r="43" spans="1:43" x14ac:dyDescent="0.3">
      <c r="A43" s="109" t="s">
        <v>11</v>
      </c>
      <c r="B43" s="102"/>
      <c r="C43" s="434">
        <f>$C$6</f>
        <v>0</v>
      </c>
      <c r="D43" s="434"/>
      <c r="E43" s="434"/>
      <c r="F43" s="434"/>
      <c r="G43" s="434"/>
      <c r="H43" s="434"/>
      <c r="I43" s="102"/>
      <c r="J43" s="102"/>
      <c r="K43" s="102"/>
      <c r="L43" s="102"/>
      <c r="M43" s="102"/>
      <c r="N43" s="102"/>
      <c r="O43" s="102"/>
      <c r="P43" s="102"/>
      <c r="Q43" s="102"/>
      <c r="R43" s="432"/>
      <c r="S43" s="432"/>
      <c r="T43" s="432"/>
      <c r="U43" s="432"/>
      <c r="V43" s="432"/>
      <c r="W43" s="432"/>
      <c r="X43" s="432"/>
      <c r="Y43" s="432"/>
      <c r="Z43" s="432"/>
      <c r="AA43" s="432"/>
      <c r="AB43" s="432"/>
      <c r="AC43" s="433"/>
      <c r="AD43"/>
      <c r="AE43"/>
      <c r="AF43" s="251" t="s">
        <v>312</v>
      </c>
      <c r="AG43" s="252"/>
      <c r="AH43" s="249">
        <v>90</v>
      </c>
      <c r="AI43" s="250">
        <v>46</v>
      </c>
      <c r="AJ43" s="250">
        <v>157</v>
      </c>
      <c r="AK43" s="250">
        <v>20</v>
      </c>
      <c r="AL43" s="236"/>
      <c r="AM43" s="236"/>
      <c r="AN43" s="236"/>
      <c r="AO43" s="236"/>
      <c r="AP43" s="236"/>
      <c r="AQ43" s="236"/>
    </row>
    <row r="44" spans="1:43" x14ac:dyDescent="0.3">
      <c r="A44" s="109"/>
      <c r="B44" s="102"/>
      <c r="C44" s="102"/>
      <c r="D44" s="102"/>
      <c r="E44" s="110"/>
      <c r="F44" s="111"/>
      <c r="G44" s="111"/>
      <c r="H44" s="102"/>
      <c r="I44" s="102"/>
      <c r="J44" s="102"/>
      <c r="K44" s="102"/>
      <c r="L44" s="102"/>
      <c r="M44" s="102"/>
      <c r="N44" s="102"/>
      <c r="O44" s="102"/>
      <c r="P44" s="102"/>
      <c r="Q44" s="102"/>
      <c r="R44" s="432"/>
      <c r="S44" s="432"/>
      <c r="T44" s="432"/>
      <c r="U44" s="432"/>
      <c r="V44" s="432"/>
      <c r="W44" s="432"/>
      <c r="X44" s="432"/>
      <c r="Y44" s="432"/>
      <c r="Z44" s="432"/>
      <c r="AA44" s="432"/>
      <c r="AB44" s="432"/>
      <c r="AC44" s="433"/>
      <c r="AD44"/>
      <c r="AE44"/>
      <c r="AF44" s="393" t="s">
        <v>313</v>
      </c>
      <c r="AG44" s="284"/>
      <c r="AH44" s="394">
        <v>130</v>
      </c>
      <c r="AI44" s="395">
        <v>69</v>
      </c>
      <c r="AJ44" s="395">
        <v>229</v>
      </c>
      <c r="AK44" s="395">
        <v>25</v>
      </c>
      <c r="AL44" s="236"/>
      <c r="AM44" s="236"/>
      <c r="AN44" s="236"/>
      <c r="AO44" s="236"/>
      <c r="AP44" s="236"/>
      <c r="AQ44" s="236"/>
    </row>
    <row r="45" spans="1:43" x14ac:dyDescent="0.3">
      <c r="A45" s="114" t="s">
        <v>191</v>
      </c>
      <c r="B45" s="102"/>
      <c r="C45" s="102"/>
      <c r="D45" s="102"/>
      <c r="E45" s="110"/>
      <c r="F45" s="111"/>
      <c r="G45" s="111"/>
      <c r="H45" s="102"/>
      <c r="I45" s="102"/>
      <c r="J45" s="102"/>
      <c r="K45" s="102"/>
      <c r="L45" s="102"/>
      <c r="M45" s="102"/>
      <c r="N45" s="102"/>
      <c r="O45" s="102"/>
      <c r="P45" s="102"/>
      <c r="Q45" s="102"/>
      <c r="R45" s="102"/>
      <c r="S45" s="102"/>
      <c r="T45" s="102"/>
      <c r="U45" s="102"/>
      <c r="V45" s="102"/>
      <c r="W45" s="102"/>
      <c r="X45" s="102"/>
      <c r="Y45" s="115"/>
      <c r="Z45" s="113"/>
      <c r="AA45" s="113"/>
      <c r="AB45" s="113"/>
      <c r="AC45" s="116"/>
      <c r="AD45"/>
      <c r="AE45"/>
      <c r="AF45" s="251" t="s">
        <v>314</v>
      </c>
      <c r="AG45" s="252"/>
      <c r="AH45" s="249">
        <v>60</v>
      </c>
      <c r="AI45" s="250">
        <v>34</v>
      </c>
      <c r="AJ45" s="250">
        <v>78</v>
      </c>
      <c r="AK45" s="250">
        <v>15</v>
      </c>
      <c r="AL45" s="236"/>
      <c r="AM45" s="236"/>
      <c r="AN45" s="236"/>
      <c r="AO45" s="236"/>
      <c r="AP45" s="236"/>
      <c r="AQ45" s="236"/>
    </row>
    <row r="46" spans="1:43" x14ac:dyDescent="0.3">
      <c r="A46" s="109"/>
      <c r="B46" s="102"/>
      <c r="C46" s="102"/>
      <c r="D46" s="102"/>
      <c r="E46" s="110"/>
      <c r="F46" s="111"/>
      <c r="G46" s="111"/>
      <c r="H46" s="102"/>
      <c r="I46" s="102"/>
      <c r="J46" s="102"/>
      <c r="K46" s="102"/>
      <c r="L46" s="102"/>
      <c r="M46" s="102"/>
      <c r="N46" s="102"/>
      <c r="O46" s="102"/>
      <c r="P46" s="102"/>
      <c r="Q46" s="102"/>
      <c r="R46" s="102"/>
      <c r="S46" s="102"/>
      <c r="T46" s="102"/>
      <c r="U46" s="102"/>
      <c r="V46" s="102"/>
      <c r="W46" s="102"/>
      <c r="X46" s="102"/>
      <c r="Y46" s="102"/>
      <c r="Z46" s="102"/>
      <c r="AA46" s="102"/>
      <c r="AB46" s="102"/>
      <c r="AC46" s="117"/>
      <c r="AD46"/>
      <c r="AE46"/>
      <c r="AF46" s="393" t="s">
        <v>315</v>
      </c>
      <c r="AG46" s="284"/>
      <c r="AH46" s="394">
        <v>95</v>
      </c>
      <c r="AI46" s="394">
        <v>57</v>
      </c>
      <c r="AJ46" s="396">
        <v>127</v>
      </c>
      <c r="AK46" s="395">
        <v>20</v>
      </c>
      <c r="AL46" s="236"/>
      <c r="AM46" s="236"/>
      <c r="AN46" s="236"/>
      <c r="AO46" s="236"/>
      <c r="AP46" s="236"/>
      <c r="AQ46" s="236"/>
    </row>
    <row r="47" spans="1:43" x14ac:dyDescent="0.3">
      <c r="A47" s="118" t="str">
        <f>A10</f>
        <v>Partie C: C3 Besoins pour les cultures spéciales</v>
      </c>
      <c r="B47" s="119"/>
      <c r="C47" s="119"/>
      <c r="D47" s="119"/>
      <c r="E47" s="120"/>
      <c r="F47" s="121"/>
      <c r="G47" s="121"/>
      <c r="H47" s="119"/>
      <c r="I47" s="119"/>
      <c r="J47" s="119"/>
      <c r="K47" s="119"/>
      <c r="L47" s="119"/>
      <c r="M47" s="119"/>
      <c r="N47" s="119"/>
      <c r="O47" s="119"/>
      <c r="P47" s="119"/>
      <c r="Q47" s="119"/>
      <c r="R47" s="122" t="str">
        <f>R10</f>
        <v>Partie D: engrais utilisés pour la campagne</v>
      </c>
      <c r="S47" s="119"/>
      <c r="T47" s="119"/>
      <c r="U47" s="119"/>
      <c r="V47" s="119"/>
      <c r="W47" s="119"/>
      <c r="X47" s="119"/>
      <c r="Y47" s="119"/>
      <c r="Z47" s="119"/>
      <c r="AA47" s="119"/>
      <c r="AB47" s="119"/>
      <c r="AC47" s="123"/>
      <c r="AD47"/>
      <c r="AE47"/>
      <c r="AF47" s="251" t="s">
        <v>316</v>
      </c>
      <c r="AG47" s="252"/>
      <c r="AH47" s="263">
        <v>55</v>
      </c>
      <c r="AI47" s="264">
        <v>23</v>
      </c>
      <c r="AJ47" s="265">
        <v>72</v>
      </c>
      <c r="AK47" s="263">
        <v>20</v>
      </c>
      <c r="AL47" s="236"/>
      <c r="AM47" s="236"/>
      <c r="AN47" s="236"/>
      <c r="AO47" s="236"/>
      <c r="AP47" s="236"/>
      <c r="AQ47" s="236"/>
    </row>
    <row r="48" spans="1:43" ht="13.5" thickBot="1" x14ac:dyDescent="0.35">
      <c r="A48" s="124"/>
      <c r="B48" s="125"/>
      <c r="C48" s="125"/>
      <c r="D48" s="125"/>
      <c r="E48" s="126"/>
      <c r="F48" s="127"/>
      <c r="G48" s="127"/>
      <c r="H48" s="125"/>
      <c r="I48" s="125"/>
      <c r="J48" s="125"/>
      <c r="K48" s="125"/>
      <c r="L48" s="125"/>
      <c r="M48" s="125"/>
      <c r="N48" s="125"/>
      <c r="O48" s="125"/>
      <c r="P48" s="125"/>
      <c r="Q48" s="125"/>
      <c r="R48" s="125"/>
      <c r="S48" s="125"/>
      <c r="T48" s="125"/>
      <c r="U48" s="125"/>
      <c r="V48" s="125"/>
      <c r="W48" s="125"/>
      <c r="X48" s="125"/>
      <c r="Y48" s="128"/>
      <c r="Z48" s="129"/>
      <c r="AA48" s="129"/>
      <c r="AB48" s="129"/>
      <c r="AC48" s="130"/>
      <c r="AD48"/>
      <c r="AE48"/>
      <c r="AF48" s="393" t="s">
        <v>317</v>
      </c>
      <c r="AG48" s="284"/>
      <c r="AH48" s="275">
        <v>65</v>
      </c>
      <c r="AI48" s="285">
        <v>46</v>
      </c>
      <c r="AJ48" s="273">
        <v>84</v>
      </c>
      <c r="AK48" s="275">
        <v>30</v>
      </c>
      <c r="AL48" s="236"/>
      <c r="AM48" s="236"/>
      <c r="AN48" s="236"/>
      <c r="AO48" s="236"/>
      <c r="AP48" s="236"/>
      <c r="AQ48" s="236"/>
    </row>
    <row r="49" spans="1:43" x14ac:dyDescent="0.3">
      <c r="A49" s="131" t="s">
        <v>13</v>
      </c>
      <c r="B49" s="132"/>
      <c r="C49" s="132"/>
      <c r="D49" s="133" t="s">
        <v>14</v>
      </c>
      <c r="E49" s="134"/>
      <c r="F49" s="135" t="s">
        <v>15</v>
      </c>
      <c r="G49" s="136"/>
      <c r="H49" s="137"/>
      <c r="I49" s="138"/>
      <c r="J49" s="139"/>
      <c r="K49" s="140" t="s">
        <v>16</v>
      </c>
      <c r="L49" s="141"/>
      <c r="M49" s="142"/>
      <c r="N49" s="143" t="s">
        <v>17</v>
      </c>
      <c r="O49" s="137"/>
      <c r="P49" s="144"/>
      <c r="Q49" s="145"/>
      <c r="R49" s="133" t="s">
        <v>18</v>
      </c>
      <c r="S49" s="144"/>
      <c r="T49" s="145"/>
      <c r="U49" s="144"/>
      <c r="V49" s="144"/>
      <c r="W49" s="144"/>
      <c r="X49" s="146"/>
      <c r="Y49" s="147" t="s">
        <v>19</v>
      </c>
      <c r="Z49" s="137"/>
      <c r="AA49" s="138"/>
      <c r="AB49" s="133"/>
      <c r="AC49" s="148"/>
      <c r="AD49"/>
      <c r="AE49"/>
      <c r="AF49" s="397" t="s">
        <v>318</v>
      </c>
      <c r="AG49" s="398"/>
      <c r="AH49" s="399">
        <v>85</v>
      </c>
      <c r="AI49" s="400">
        <v>46</v>
      </c>
      <c r="AJ49" s="399">
        <v>121</v>
      </c>
      <c r="AK49" s="399">
        <v>15</v>
      </c>
      <c r="AL49" s="236"/>
      <c r="AM49" s="236"/>
      <c r="AN49" s="236"/>
      <c r="AO49" s="236"/>
      <c r="AP49" s="236"/>
      <c r="AQ49" s="236"/>
    </row>
    <row r="50" spans="1:43" x14ac:dyDescent="0.3">
      <c r="A50" s="150">
        <v>1</v>
      </c>
      <c r="B50" s="151">
        <v>2</v>
      </c>
      <c r="C50" s="152">
        <v>3</v>
      </c>
      <c r="D50" s="153">
        <v>4</v>
      </c>
      <c r="E50" s="154">
        <v>5</v>
      </c>
      <c r="F50" s="425">
        <v>6</v>
      </c>
      <c r="G50" s="426"/>
      <c r="H50" s="426"/>
      <c r="I50" s="426"/>
      <c r="J50" s="427"/>
      <c r="K50" s="425">
        <v>7</v>
      </c>
      <c r="L50" s="426"/>
      <c r="M50" s="427"/>
      <c r="N50" s="425">
        <v>8</v>
      </c>
      <c r="O50" s="426"/>
      <c r="P50" s="426"/>
      <c r="Q50" s="427"/>
      <c r="R50" s="425">
        <v>9</v>
      </c>
      <c r="S50" s="426"/>
      <c r="T50" s="427"/>
      <c r="U50" s="425">
        <v>10</v>
      </c>
      <c r="V50" s="426"/>
      <c r="W50" s="426"/>
      <c r="X50" s="427"/>
      <c r="Y50" s="155">
        <v>11</v>
      </c>
      <c r="Z50" s="428">
        <v>12</v>
      </c>
      <c r="AA50" s="426"/>
      <c r="AB50" s="426"/>
      <c r="AC50" s="429"/>
      <c r="AD50"/>
      <c r="AE50"/>
      <c r="AF50" s="262" t="s">
        <v>116</v>
      </c>
      <c r="AG50" s="265">
        <v>50</v>
      </c>
      <c r="AH50" s="267">
        <v>140</v>
      </c>
      <c r="AI50" s="267">
        <v>30</v>
      </c>
      <c r="AJ50" s="263">
        <v>130</v>
      </c>
      <c r="AK50" s="263">
        <v>20</v>
      </c>
      <c r="AL50" s="236"/>
      <c r="AM50" s="236"/>
      <c r="AN50" s="236"/>
      <c r="AO50" s="236"/>
      <c r="AP50" s="236"/>
      <c r="AQ50" s="236"/>
    </row>
    <row r="51" spans="1:43" ht="24" x14ac:dyDescent="0.3">
      <c r="A51" s="188" t="s">
        <v>20</v>
      </c>
      <c r="B51" s="189" t="s">
        <v>21</v>
      </c>
      <c r="C51" s="189" t="s">
        <v>22</v>
      </c>
      <c r="D51" s="158" t="s">
        <v>213</v>
      </c>
      <c r="E51" s="190" t="s">
        <v>23</v>
      </c>
      <c r="F51" s="191" t="s">
        <v>24</v>
      </c>
      <c r="G51" s="192"/>
      <c r="H51" s="119"/>
      <c r="I51" s="193"/>
      <c r="J51" s="194"/>
      <c r="K51" s="164" t="s">
        <v>240</v>
      </c>
      <c r="L51" s="162"/>
      <c r="M51" s="163"/>
      <c r="N51" s="165" t="s">
        <v>243</v>
      </c>
      <c r="O51" s="195"/>
      <c r="P51" s="195"/>
      <c r="Q51" s="196"/>
      <c r="R51" s="197" t="s">
        <v>25</v>
      </c>
      <c r="S51" s="232"/>
      <c r="T51" s="198"/>
      <c r="U51" s="199" t="s">
        <v>26</v>
      </c>
      <c r="V51" s="200"/>
      <c r="W51" s="200"/>
      <c r="X51" s="201"/>
      <c r="Y51" s="202" t="s">
        <v>194</v>
      </c>
      <c r="Z51" s="165" t="s">
        <v>243</v>
      </c>
      <c r="AA51" s="203"/>
      <c r="AB51" s="203"/>
      <c r="AC51" s="204"/>
      <c r="AD51"/>
      <c r="AE51"/>
      <c r="AF51" s="262" t="s">
        <v>117</v>
      </c>
      <c r="AG51" s="265">
        <v>25</v>
      </c>
      <c r="AH51" s="267">
        <v>150</v>
      </c>
      <c r="AI51" s="267">
        <v>30</v>
      </c>
      <c r="AJ51" s="263">
        <v>110</v>
      </c>
      <c r="AK51" s="263">
        <v>20</v>
      </c>
      <c r="AL51" s="236"/>
      <c r="AM51" s="236"/>
      <c r="AN51" s="236"/>
      <c r="AO51" s="236"/>
      <c r="AP51" s="236"/>
      <c r="AQ51" s="236"/>
    </row>
    <row r="52" spans="1:43" ht="15.5" thickBot="1" x14ac:dyDescent="0.45">
      <c r="A52" s="169"/>
      <c r="B52" s="170"/>
      <c r="C52" s="205" t="s">
        <v>27</v>
      </c>
      <c r="D52" s="172"/>
      <c r="E52" s="173" t="s">
        <v>27</v>
      </c>
      <c r="F52" s="176" t="s">
        <v>28</v>
      </c>
      <c r="G52" s="229" t="s">
        <v>214</v>
      </c>
      <c r="H52" s="175" t="s">
        <v>192</v>
      </c>
      <c r="I52" s="176" t="s">
        <v>193</v>
      </c>
      <c r="J52" s="177" t="s">
        <v>4</v>
      </c>
      <c r="K52" s="175" t="s">
        <v>192</v>
      </c>
      <c r="L52" s="176" t="s">
        <v>193</v>
      </c>
      <c r="M52" s="177" t="s">
        <v>4</v>
      </c>
      <c r="N52" s="176" t="s">
        <v>28</v>
      </c>
      <c r="O52" s="175" t="s">
        <v>192</v>
      </c>
      <c r="P52" s="176" t="s">
        <v>193</v>
      </c>
      <c r="Q52" s="177" t="s">
        <v>4</v>
      </c>
      <c r="R52" s="206"/>
      <c r="S52" s="178"/>
      <c r="T52" s="179"/>
      <c r="U52" s="180" t="s">
        <v>28</v>
      </c>
      <c r="V52" s="175" t="s">
        <v>192</v>
      </c>
      <c r="W52" s="176" t="s">
        <v>193</v>
      </c>
      <c r="X52" s="176" t="s">
        <v>4</v>
      </c>
      <c r="Y52" s="181"/>
      <c r="Z52" s="176" t="s">
        <v>28</v>
      </c>
      <c r="AA52" s="175" t="s">
        <v>192</v>
      </c>
      <c r="AB52" s="176" t="s">
        <v>193</v>
      </c>
      <c r="AC52" s="182" t="s">
        <v>4</v>
      </c>
      <c r="AD52"/>
      <c r="AE52"/>
      <c r="AF52" s="266" t="s">
        <v>62</v>
      </c>
      <c r="AG52" s="265">
        <v>180</v>
      </c>
      <c r="AH52" s="267">
        <v>220</v>
      </c>
      <c r="AI52" s="267">
        <v>30</v>
      </c>
      <c r="AJ52" s="263">
        <v>90</v>
      </c>
      <c r="AK52" s="263">
        <v>10</v>
      </c>
      <c r="AL52" s="236"/>
      <c r="AM52" s="236"/>
      <c r="AN52" s="236"/>
      <c r="AO52" s="236"/>
      <c r="AP52" s="236"/>
      <c r="AQ52" s="236"/>
    </row>
    <row r="53" spans="1:43" ht="13.5" thickBot="1" x14ac:dyDescent="0.35">
      <c r="A53" s="169"/>
      <c r="B53" s="185" t="s">
        <v>33</v>
      </c>
      <c r="C53" s="207">
        <f>C36</f>
        <v>1</v>
      </c>
      <c r="D53" s="185" t="s">
        <v>33</v>
      </c>
      <c r="E53" s="305">
        <f>E36</f>
        <v>2</v>
      </c>
      <c r="F53" s="306"/>
      <c r="G53" s="302"/>
      <c r="H53" s="171"/>
      <c r="I53" s="205"/>
      <c r="J53" s="179"/>
      <c r="K53" s="171"/>
      <c r="L53" s="171"/>
      <c r="M53" s="208"/>
      <c r="N53" s="209" t="s">
        <v>34</v>
      </c>
      <c r="O53" s="210"/>
      <c r="P53" s="186"/>
      <c r="Q53" s="211"/>
      <c r="R53" s="212"/>
      <c r="S53" s="212"/>
      <c r="T53" s="187"/>
      <c r="U53" s="303"/>
      <c r="V53" s="304"/>
      <c r="W53" s="304"/>
      <c r="X53" s="304"/>
      <c r="Y53" s="303"/>
      <c r="Z53" s="422" t="s">
        <v>35</v>
      </c>
      <c r="AA53" s="423"/>
      <c r="AB53" s="423"/>
      <c r="AC53" s="424"/>
      <c r="AD53"/>
      <c r="AE53"/>
      <c r="AF53" s="266" t="s">
        <v>255</v>
      </c>
      <c r="AG53" s="265">
        <v>250</v>
      </c>
      <c r="AH53" s="267">
        <v>300</v>
      </c>
      <c r="AI53" s="267">
        <v>35</v>
      </c>
      <c r="AJ53" s="263">
        <v>100</v>
      </c>
      <c r="AK53" s="263">
        <v>10</v>
      </c>
      <c r="AL53" s="236"/>
      <c r="AM53" s="236"/>
      <c r="AN53" s="236"/>
      <c r="AO53" s="236"/>
      <c r="AP53" s="236"/>
      <c r="AQ53" s="236"/>
    </row>
    <row r="54" spans="1:43" ht="13.5" thickBot="1" x14ac:dyDescent="0.35">
      <c r="A54" s="295"/>
      <c r="B54" s="296"/>
      <c r="C54" s="296"/>
      <c r="D54" s="296"/>
      <c r="E54" s="297"/>
      <c r="F54" s="298"/>
      <c r="G54" s="298"/>
      <c r="H54" s="296"/>
      <c r="I54" s="296"/>
      <c r="J54" s="299"/>
      <c r="K54" s="296"/>
      <c r="L54" s="296"/>
      <c r="M54" s="299"/>
      <c r="N54" s="213">
        <f>N36</f>
        <v>60</v>
      </c>
      <c r="O54" s="214">
        <f>O36</f>
        <v>20</v>
      </c>
      <c r="P54" s="215">
        <f>P36</f>
        <v>75</v>
      </c>
      <c r="Q54" s="216">
        <f>Q36</f>
        <v>20</v>
      </c>
      <c r="R54" s="300"/>
      <c r="S54" s="300"/>
      <c r="T54" s="301"/>
      <c r="U54" s="300"/>
      <c r="V54" s="300"/>
      <c r="W54" s="300"/>
      <c r="X54" s="299"/>
      <c r="Y54" s="296"/>
      <c r="Z54" s="214">
        <f>Z36</f>
        <v>0</v>
      </c>
      <c r="AA54" s="215">
        <f>AA36</f>
        <v>0</v>
      </c>
      <c r="AB54" s="215">
        <f>AB36</f>
        <v>0</v>
      </c>
      <c r="AC54" s="215">
        <f>AC36</f>
        <v>0</v>
      </c>
      <c r="AD54"/>
      <c r="AE54"/>
      <c r="AF54" s="266" t="s">
        <v>63</v>
      </c>
      <c r="AG54" s="265">
        <v>800</v>
      </c>
      <c r="AH54" s="267">
        <v>260</v>
      </c>
      <c r="AI54" s="267">
        <v>60</v>
      </c>
      <c r="AJ54" s="263">
        <v>250</v>
      </c>
      <c r="AK54" s="263">
        <v>20</v>
      </c>
      <c r="AL54" s="236"/>
      <c r="AM54" s="236"/>
      <c r="AN54" s="236"/>
      <c r="AO54" s="236"/>
      <c r="AP54" s="236"/>
      <c r="AQ54" s="236"/>
    </row>
    <row r="55" spans="1:43" ht="13.9" customHeight="1" x14ac:dyDescent="0.25">
      <c r="A55" s="91"/>
      <c r="B55" s="78"/>
      <c r="C55" s="79"/>
      <c r="D55" s="80"/>
      <c r="E55" s="81"/>
      <c r="F55" s="183">
        <f t="shared" ref="F55" si="21">IF(D55="",0,INDEX($AF$4:$AK$148,MATCH($D55,$AF$4:$AF$148,0),3))</f>
        <v>0</v>
      </c>
      <c r="G55" s="86"/>
      <c r="H55" s="183">
        <f t="shared" ref="H55:H73" si="22">IF($D55="",0,INDEX($AF$4:$AK$148,MATCH($D55,$AF$4:$AF$148,0),4))</f>
        <v>0</v>
      </c>
      <c r="I55" s="183">
        <f t="shared" ref="I55:I73" si="23">IF($D55="",0,INDEX($AF$4:$AK$148,MATCH($D55,$AF$4:$AF$148,0),5))</f>
        <v>0</v>
      </c>
      <c r="J55" s="183">
        <f t="shared" ref="J55:J73" si="24">IF($D55="",0,INDEX($AF$4:$AK$148,MATCH($D55,$AF$4:$AF$148,0),6))</f>
        <v>0</v>
      </c>
      <c r="K55" s="83"/>
      <c r="L55" s="84"/>
      <c r="M55" s="85"/>
      <c r="N55" s="98">
        <f>F55*E55+G55</f>
        <v>0</v>
      </c>
      <c r="O55" s="98">
        <f>ROUND(H55*K55*$E55,0)</f>
        <v>0</v>
      </c>
      <c r="P55" s="98">
        <f>ROUND(I55*L55*$E55,0)</f>
        <v>0</v>
      </c>
      <c r="Q55" s="98">
        <f>ROUND(J55*M55*$E55,0)</f>
        <v>0</v>
      </c>
      <c r="R55" s="410"/>
      <c r="S55" s="411"/>
      <c r="T55" s="412"/>
      <c r="U55" s="94"/>
      <c r="V55" s="94"/>
      <c r="W55" s="94"/>
      <c r="X55" s="84"/>
      <c r="Y55" s="83"/>
      <c r="Z55" s="98">
        <f>ROUND((U55*Y55)/100,0)</f>
        <v>0</v>
      </c>
      <c r="AA55" s="98">
        <f>ROUND(V55*Y55/100,0)</f>
        <v>0</v>
      </c>
      <c r="AB55" s="101">
        <f>ROUND(W55*Y55/100,0)</f>
        <v>0</v>
      </c>
      <c r="AC55" s="100">
        <f>ROUND(X55*Y55/100,0)</f>
        <v>0</v>
      </c>
      <c r="AD55"/>
      <c r="AE55"/>
      <c r="AF55" s="268" t="s">
        <v>64</v>
      </c>
      <c r="AG55" s="269">
        <v>250</v>
      </c>
      <c r="AH55" s="270">
        <v>260</v>
      </c>
      <c r="AI55" s="270">
        <v>50</v>
      </c>
      <c r="AJ55" s="271">
        <v>170</v>
      </c>
      <c r="AK55" s="271">
        <v>5</v>
      </c>
      <c r="AL55" s="236"/>
      <c r="AM55" s="236"/>
      <c r="AN55" s="236"/>
      <c r="AO55" s="236"/>
      <c r="AP55" s="236"/>
      <c r="AQ55" s="236"/>
    </row>
    <row r="56" spans="1:43" ht="13.9" customHeight="1" x14ac:dyDescent="0.25">
      <c r="A56" s="91"/>
      <c r="B56" s="78"/>
      <c r="C56" s="79"/>
      <c r="D56" s="80"/>
      <c r="E56" s="81"/>
      <c r="F56" s="183">
        <f t="shared" ref="F56:F73" si="25">IF(D56="",0,INDEX($AF$4:$AK$148,MATCH($D56,$AF$4:$AF$148,0),3))</f>
        <v>0</v>
      </c>
      <c r="G56" s="86"/>
      <c r="H56" s="183">
        <f t="shared" si="22"/>
        <v>0</v>
      </c>
      <c r="I56" s="183">
        <f t="shared" si="23"/>
        <v>0</v>
      </c>
      <c r="J56" s="183">
        <f t="shared" si="24"/>
        <v>0</v>
      </c>
      <c r="K56" s="83"/>
      <c r="L56" s="84"/>
      <c r="M56" s="85"/>
      <c r="N56" s="98">
        <f t="shared" ref="N56:N73" si="26">F56*E56+G56</f>
        <v>0</v>
      </c>
      <c r="O56" s="98">
        <f t="shared" ref="O56:O73" si="27">ROUND(H56*K56*$E56,0)</f>
        <v>0</v>
      </c>
      <c r="P56" s="98">
        <f t="shared" ref="P56:P73" si="28">ROUND(I56*L56*$E56,0)</f>
        <v>0</v>
      </c>
      <c r="Q56" s="98">
        <f t="shared" ref="Q56:Q73" si="29">ROUND(J56*M56*$E56,0)</f>
        <v>0</v>
      </c>
      <c r="R56" s="410"/>
      <c r="S56" s="411"/>
      <c r="T56" s="412"/>
      <c r="U56" s="94"/>
      <c r="V56" s="94"/>
      <c r="W56" s="94"/>
      <c r="X56" s="84"/>
      <c r="Y56" s="83"/>
      <c r="Z56" s="98">
        <f>ROUND((U56*Y56)/100,0)</f>
        <v>0</v>
      </c>
      <c r="AA56" s="98">
        <f>ROUND(V56*Y56/100,0)</f>
        <v>0</v>
      </c>
      <c r="AB56" s="101">
        <f>ROUND(W56*Y56/100,0)</f>
        <v>0</v>
      </c>
      <c r="AC56" s="100">
        <f>ROUND(X56*Y56/100,0)</f>
        <v>0</v>
      </c>
      <c r="AD56"/>
      <c r="AE56"/>
      <c r="AF56" s="266" t="s">
        <v>65</v>
      </c>
      <c r="AG56" s="265">
        <v>600</v>
      </c>
      <c r="AH56" s="267">
        <v>160</v>
      </c>
      <c r="AI56" s="267">
        <v>60</v>
      </c>
      <c r="AJ56" s="263">
        <v>200</v>
      </c>
      <c r="AK56" s="263">
        <v>10</v>
      </c>
      <c r="AL56" s="236"/>
      <c r="AM56" s="236"/>
      <c r="AN56" s="236"/>
      <c r="AO56" s="236"/>
      <c r="AP56" s="236"/>
      <c r="AQ56" s="236"/>
    </row>
    <row r="57" spans="1:43" ht="13.9" customHeight="1" x14ac:dyDescent="0.25">
      <c r="A57" s="91"/>
      <c r="B57" s="78"/>
      <c r="C57" s="79"/>
      <c r="D57" s="80"/>
      <c r="E57" s="81"/>
      <c r="F57" s="183">
        <f t="shared" si="25"/>
        <v>0</v>
      </c>
      <c r="G57" s="86"/>
      <c r="H57" s="183">
        <f t="shared" si="22"/>
        <v>0</v>
      </c>
      <c r="I57" s="183">
        <f t="shared" si="23"/>
        <v>0</v>
      </c>
      <c r="J57" s="183">
        <f t="shared" si="24"/>
        <v>0</v>
      </c>
      <c r="K57" s="83"/>
      <c r="L57" s="84"/>
      <c r="M57" s="85"/>
      <c r="N57" s="98">
        <f t="shared" si="26"/>
        <v>0</v>
      </c>
      <c r="O57" s="98">
        <f t="shared" si="27"/>
        <v>0</v>
      </c>
      <c r="P57" s="98">
        <f t="shared" si="28"/>
        <v>0</v>
      </c>
      <c r="Q57" s="98">
        <f t="shared" si="29"/>
        <v>0</v>
      </c>
      <c r="R57" s="410"/>
      <c r="S57" s="411"/>
      <c r="T57" s="412"/>
      <c r="U57" s="94"/>
      <c r="V57" s="94"/>
      <c r="W57" s="94"/>
      <c r="X57" s="84"/>
      <c r="Y57" s="83"/>
      <c r="Z57" s="98">
        <f>ROUND((U57*Y57)/100,0)</f>
        <v>0</v>
      </c>
      <c r="AA57" s="98">
        <f>ROUND(V57*Y57/100,0)</f>
        <v>0</v>
      </c>
      <c r="AB57" s="101">
        <f>ROUND(W57*Y57/100,0)</f>
        <v>0</v>
      </c>
      <c r="AC57" s="100">
        <f>ROUND(X57*Y57/100,0)</f>
        <v>0</v>
      </c>
      <c r="AD57"/>
      <c r="AE57"/>
      <c r="AF57" s="266" t="s">
        <v>256</v>
      </c>
      <c r="AG57" s="265">
        <v>700</v>
      </c>
      <c r="AH57" s="267">
        <v>200</v>
      </c>
      <c r="AI57" s="267">
        <v>60</v>
      </c>
      <c r="AJ57" s="263">
        <v>200</v>
      </c>
      <c r="AK57" s="263">
        <v>15</v>
      </c>
      <c r="AL57" s="236"/>
      <c r="AM57" s="236"/>
      <c r="AN57" s="236"/>
      <c r="AO57" s="236"/>
      <c r="AP57" s="236"/>
      <c r="AQ57" s="236"/>
    </row>
    <row r="58" spans="1:43" ht="13.9" customHeight="1" x14ac:dyDescent="0.25">
      <c r="A58" s="91"/>
      <c r="B58" s="78"/>
      <c r="C58" s="79"/>
      <c r="D58" s="80"/>
      <c r="E58" s="81"/>
      <c r="F58" s="183">
        <f t="shared" si="25"/>
        <v>0</v>
      </c>
      <c r="G58" s="86"/>
      <c r="H58" s="183">
        <f t="shared" si="22"/>
        <v>0</v>
      </c>
      <c r="I58" s="183">
        <f t="shared" si="23"/>
        <v>0</v>
      </c>
      <c r="J58" s="183">
        <f t="shared" si="24"/>
        <v>0</v>
      </c>
      <c r="K58" s="83"/>
      <c r="L58" s="84"/>
      <c r="M58" s="85"/>
      <c r="N58" s="98">
        <f t="shared" si="26"/>
        <v>0</v>
      </c>
      <c r="O58" s="98">
        <f t="shared" si="27"/>
        <v>0</v>
      </c>
      <c r="P58" s="98">
        <f t="shared" si="28"/>
        <v>0</v>
      </c>
      <c r="Q58" s="98">
        <f t="shared" si="29"/>
        <v>0</v>
      </c>
      <c r="R58" s="410"/>
      <c r="S58" s="411"/>
      <c r="T58" s="412"/>
      <c r="U58" s="94"/>
      <c r="V58" s="94"/>
      <c r="W58" s="94"/>
      <c r="X58" s="84"/>
      <c r="Y58" s="83"/>
      <c r="Z58" s="98">
        <f>ROUND((U58*Y58)/100,0)</f>
        <v>0</v>
      </c>
      <c r="AA58" s="98">
        <f>ROUND(V58*Y58/100,0)</f>
        <v>0</v>
      </c>
      <c r="AB58" s="101">
        <f>ROUND(W58*Y58/100,0)</f>
        <v>0</v>
      </c>
      <c r="AC58" s="100">
        <f>ROUND(X58*Y58/100,0)</f>
        <v>0</v>
      </c>
      <c r="AD58"/>
      <c r="AE58"/>
      <c r="AF58" s="266" t="s">
        <v>66</v>
      </c>
      <c r="AG58" s="265">
        <v>500</v>
      </c>
      <c r="AH58" s="267">
        <v>190</v>
      </c>
      <c r="AI58" s="267">
        <v>50</v>
      </c>
      <c r="AJ58" s="263">
        <v>200</v>
      </c>
      <c r="AK58" s="263">
        <v>20</v>
      </c>
      <c r="AL58" s="236"/>
      <c r="AM58" s="236"/>
      <c r="AN58" s="236"/>
      <c r="AO58" s="236"/>
      <c r="AP58" s="236"/>
      <c r="AQ58" s="236"/>
    </row>
    <row r="59" spans="1:43" ht="13.9" customHeight="1" x14ac:dyDescent="0.25">
      <c r="A59" s="91"/>
      <c r="B59" s="78"/>
      <c r="C59" s="79"/>
      <c r="D59" s="80"/>
      <c r="E59" s="81"/>
      <c r="F59" s="183">
        <f t="shared" si="25"/>
        <v>0</v>
      </c>
      <c r="G59" s="86"/>
      <c r="H59" s="183">
        <f t="shared" si="22"/>
        <v>0</v>
      </c>
      <c r="I59" s="183">
        <f t="shared" si="23"/>
        <v>0</v>
      </c>
      <c r="J59" s="183">
        <f t="shared" si="24"/>
        <v>0</v>
      </c>
      <c r="K59" s="83"/>
      <c r="L59" s="84"/>
      <c r="M59" s="85"/>
      <c r="N59" s="98">
        <f t="shared" si="26"/>
        <v>0</v>
      </c>
      <c r="O59" s="98">
        <f t="shared" si="27"/>
        <v>0</v>
      </c>
      <c r="P59" s="98">
        <f t="shared" si="28"/>
        <v>0</v>
      </c>
      <c r="Q59" s="98">
        <f t="shared" si="29"/>
        <v>0</v>
      </c>
      <c r="R59" s="410"/>
      <c r="S59" s="411"/>
      <c r="T59" s="412"/>
      <c r="U59" s="94"/>
      <c r="V59" s="94"/>
      <c r="W59" s="94"/>
      <c r="X59" s="84"/>
      <c r="Y59" s="83"/>
      <c r="Z59" s="98">
        <f>ROUND((U59*Y59)/100,0)</f>
        <v>0</v>
      </c>
      <c r="AA59" s="98">
        <f>ROUND(V59*Y59/100,0)</f>
        <v>0</v>
      </c>
      <c r="AB59" s="101">
        <f>ROUND(W59*Y59/100,0)</f>
        <v>0</v>
      </c>
      <c r="AC59" s="100">
        <f>ROUND(X59*Y59/100,0)</f>
        <v>0</v>
      </c>
      <c r="AD59"/>
      <c r="AE59"/>
      <c r="AF59" s="268" t="s">
        <v>67</v>
      </c>
      <c r="AG59" s="269">
        <v>300</v>
      </c>
      <c r="AH59" s="270">
        <v>120</v>
      </c>
      <c r="AI59" s="270">
        <v>30</v>
      </c>
      <c r="AJ59" s="271">
        <v>140</v>
      </c>
      <c r="AK59" s="271">
        <v>10</v>
      </c>
      <c r="AL59" s="236"/>
      <c r="AM59" s="236"/>
      <c r="AN59" s="236"/>
      <c r="AO59" s="236"/>
      <c r="AP59" s="236"/>
      <c r="AQ59" s="236"/>
    </row>
    <row r="60" spans="1:43" ht="13.9" customHeight="1" x14ac:dyDescent="0.3">
      <c r="A60" s="91"/>
      <c r="B60" s="92"/>
      <c r="C60" s="79"/>
      <c r="D60" s="80"/>
      <c r="E60" s="93"/>
      <c r="F60" s="183">
        <f t="shared" si="25"/>
        <v>0</v>
      </c>
      <c r="G60" s="86"/>
      <c r="H60" s="183">
        <f t="shared" si="22"/>
        <v>0</v>
      </c>
      <c r="I60" s="183">
        <f t="shared" si="23"/>
        <v>0</v>
      </c>
      <c r="J60" s="183">
        <f t="shared" si="24"/>
        <v>0</v>
      </c>
      <c r="K60" s="83"/>
      <c r="L60" s="89"/>
      <c r="M60" s="90"/>
      <c r="N60" s="98">
        <f t="shared" si="26"/>
        <v>0</v>
      </c>
      <c r="O60" s="98">
        <f t="shared" si="27"/>
        <v>0</v>
      </c>
      <c r="P60" s="98">
        <f t="shared" si="28"/>
        <v>0</v>
      </c>
      <c r="Q60" s="98">
        <f t="shared" si="29"/>
        <v>0</v>
      </c>
      <c r="R60" s="410"/>
      <c r="S60" s="411"/>
      <c r="T60" s="412"/>
      <c r="U60" s="95"/>
      <c r="V60" s="94"/>
      <c r="W60" s="94"/>
      <c r="X60" s="85"/>
      <c r="Y60" s="89"/>
      <c r="Z60" s="171">
        <f t="shared" ref="Z60:Z73" si="30">U60*Y60/100</f>
        <v>0</v>
      </c>
      <c r="AA60" s="171">
        <f t="shared" ref="AA60:AA73" si="31">V60*Y60/100</f>
        <v>0</v>
      </c>
      <c r="AB60" s="217">
        <f t="shared" ref="AB60:AB73" si="32">W60*Y60/100</f>
        <v>0</v>
      </c>
      <c r="AC60" s="218">
        <f t="shared" ref="AC60:AC73" si="33">X60*Y60/100</f>
        <v>0</v>
      </c>
      <c r="AD60"/>
      <c r="AE60"/>
      <c r="AF60" s="266" t="s">
        <v>68</v>
      </c>
      <c r="AG60" s="265">
        <v>400</v>
      </c>
      <c r="AH60" s="267">
        <v>140</v>
      </c>
      <c r="AI60" s="267">
        <v>40</v>
      </c>
      <c r="AJ60" s="263">
        <v>160</v>
      </c>
      <c r="AK60" s="263">
        <v>10</v>
      </c>
      <c r="AL60" s="236"/>
      <c r="AM60" s="236"/>
      <c r="AN60" s="236"/>
      <c r="AO60" s="236"/>
      <c r="AP60" s="236"/>
      <c r="AQ60" s="236"/>
    </row>
    <row r="61" spans="1:43" ht="13.9" customHeight="1" x14ac:dyDescent="0.3">
      <c r="A61" s="91"/>
      <c r="B61" s="92"/>
      <c r="C61" s="79"/>
      <c r="D61" s="80"/>
      <c r="E61" s="93"/>
      <c r="F61" s="183">
        <f t="shared" si="25"/>
        <v>0</v>
      </c>
      <c r="G61" s="86"/>
      <c r="H61" s="183">
        <f t="shared" si="22"/>
        <v>0</v>
      </c>
      <c r="I61" s="183">
        <f t="shared" si="23"/>
        <v>0</v>
      </c>
      <c r="J61" s="183">
        <f t="shared" si="24"/>
        <v>0</v>
      </c>
      <c r="K61" s="83"/>
      <c r="L61" s="89"/>
      <c r="M61" s="90"/>
      <c r="N61" s="98">
        <f t="shared" si="26"/>
        <v>0</v>
      </c>
      <c r="O61" s="98">
        <f t="shared" si="27"/>
        <v>0</v>
      </c>
      <c r="P61" s="98">
        <f t="shared" si="28"/>
        <v>0</v>
      </c>
      <c r="Q61" s="98">
        <f t="shared" si="29"/>
        <v>0</v>
      </c>
      <c r="R61" s="410"/>
      <c r="S61" s="411"/>
      <c r="T61" s="412"/>
      <c r="U61" s="95"/>
      <c r="V61" s="94"/>
      <c r="W61" s="94"/>
      <c r="X61" s="85"/>
      <c r="Y61" s="89"/>
      <c r="Z61" s="171">
        <f t="shared" si="30"/>
        <v>0</v>
      </c>
      <c r="AA61" s="171">
        <f t="shared" si="31"/>
        <v>0</v>
      </c>
      <c r="AB61" s="217">
        <f t="shared" si="32"/>
        <v>0</v>
      </c>
      <c r="AC61" s="218">
        <f t="shared" si="33"/>
        <v>0</v>
      </c>
      <c r="AD61"/>
      <c r="AE61"/>
      <c r="AF61" s="266" t="s">
        <v>69</v>
      </c>
      <c r="AG61" s="265">
        <v>300</v>
      </c>
      <c r="AH61" s="267">
        <v>140</v>
      </c>
      <c r="AI61" s="267">
        <v>40</v>
      </c>
      <c r="AJ61" s="263">
        <v>150</v>
      </c>
      <c r="AK61" s="263">
        <v>10</v>
      </c>
      <c r="AL61" s="236"/>
      <c r="AM61" s="236"/>
      <c r="AN61" s="236"/>
      <c r="AO61" s="236"/>
      <c r="AP61" s="236"/>
      <c r="AQ61" s="236"/>
    </row>
    <row r="62" spans="1:43" ht="13.9" customHeight="1" x14ac:dyDescent="0.3">
      <c r="A62" s="91"/>
      <c r="B62" s="92"/>
      <c r="C62" s="79"/>
      <c r="D62" s="80"/>
      <c r="E62" s="93"/>
      <c r="F62" s="183">
        <f t="shared" si="25"/>
        <v>0</v>
      </c>
      <c r="G62" s="86"/>
      <c r="H62" s="183">
        <f t="shared" si="22"/>
        <v>0</v>
      </c>
      <c r="I62" s="183">
        <f t="shared" si="23"/>
        <v>0</v>
      </c>
      <c r="J62" s="183">
        <f t="shared" si="24"/>
        <v>0</v>
      </c>
      <c r="K62" s="83"/>
      <c r="L62" s="89"/>
      <c r="M62" s="90"/>
      <c r="N62" s="98">
        <f t="shared" si="26"/>
        <v>0</v>
      </c>
      <c r="O62" s="98">
        <f t="shared" si="27"/>
        <v>0</v>
      </c>
      <c r="P62" s="98">
        <f t="shared" si="28"/>
        <v>0</v>
      </c>
      <c r="Q62" s="98">
        <f t="shared" si="29"/>
        <v>0</v>
      </c>
      <c r="R62" s="410"/>
      <c r="S62" s="411"/>
      <c r="T62" s="412"/>
      <c r="U62" s="95"/>
      <c r="V62" s="94"/>
      <c r="W62" s="94"/>
      <c r="X62" s="85"/>
      <c r="Y62" s="89"/>
      <c r="Z62" s="171">
        <f t="shared" si="30"/>
        <v>0</v>
      </c>
      <c r="AA62" s="171">
        <f t="shared" si="31"/>
        <v>0</v>
      </c>
      <c r="AB62" s="217">
        <f t="shared" si="32"/>
        <v>0</v>
      </c>
      <c r="AC62" s="218">
        <f t="shared" si="33"/>
        <v>0</v>
      </c>
      <c r="AD62"/>
      <c r="AE62"/>
      <c r="AF62" s="266" t="s">
        <v>257</v>
      </c>
      <c r="AG62" s="265">
        <v>350</v>
      </c>
      <c r="AH62" s="267">
        <v>300</v>
      </c>
      <c r="AI62" s="267">
        <v>40</v>
      </c>
      <c r="AJ62" s="263">
        <v>150</v>
      </c>
      <c r="AK62" s="263">
        <v>15</v>
      </c>
      <c r="AL62" s="236"/>
      <c r="AM62" s="236"/>
      <c r="AN62" s="236"/>
      <c r="AO62" s="236"/>
      <c r="AP62" s="236"/>
      <c r="AQ62" s="236"/>
    </row>
    <row r="63" spans="1:43" ht="13.9" customHeight="1" x14ac:dyDescent="0.3">
      <c r="A63" s="91"/>
      <c r="B63" s="92"/>
      <c r="C63" s="79"/>
      <c r="D63" s="80"/>
      <c r="E63" s="93"/>
      <c r="F63" s="183">
        <f t="shared" si="25"/>
        <v>0</v>
      </c>
      <c r="G63" s="86"/>
      <c r="H63" s="183">
        <f t="shared" si="22"/>
        <v>0</v>
      </c>
      <c r="I63" s="183">
        <f t="shared" si="23"/>
        <v>0</v>
      </c>
      <c r="J63" s="183">
        <f t="shared" si="24"/>
        <v>0</v>
      </c>
      <c r="K63" s="83"/>
      <c r="L63" s="89"/>
      <c r="M63" s="90"/>
      <c r="N63" s="98">
        <f t="shared" si="26"/>
        <v>0</v>
      </c>
      <c r="O63" s="98">
        <f t="shared" si="27"/>
        <v>0</v>
      </c>
      <c r="P63" s="98">
        <f t="shared" si="28"/>
        <v>0</v>
      </c>
      <c r="Q63" s="98">
        <f t="shared" si="29"/>
        <v>0</v>
      </c>
      <c r="R63" s="410"/>
      <c r="S63" s="411"/>
      <c r="T63" s="412"/>
      <c r="U63" s="95"/>
      <c r="V63" s="94"/>
      <c r="W63" s="94"/>
      <c r="X63" s="85"/>
      <c r="Y63" s="89"/>
      <c r="Z63" s="171">
        <f t="shared" si="30"/>
        <v>0</v>
      </c>
      <c r="AA63" s="171">
        <f t="shared" si="31"/>
        <v>0</v>
      </c>
      <c r="AB63" s="217">
        <f t="shared" si="32"/>
        <v>0</v>
      </c>
      <c r="AC63" s="218">
        <f t="shared" si="33"/>
        <v>0</v>
      </c>
      <c r="AD63"/>
      <c r="AE63"/>
      <c r="AF63" s="266" t="s">
        <v>258</v>
      </c>
      <c r="AG63" s="265">
        <v>350</v>
      </c>
      <c r="AH63" s="267">
        <v>290</v>
      </c>
      <c r="AI63" s="267">
        <v>40</v>
      </c>
      <c r="AJ63" s="263">
        <v>150</v>
      </c>
      <c r="AK63" s="263">
        <v>15</v>
      </c>
      <c r="AL63" s="236"/>
      <c r="AM63" s="236"/>
      <c r="AN63" s="236"/>
      <c r="AO63" s="236"/>
      <c r="AP63" s="236"/>
      <c r="AQ63" s="236"/>
    </row>
    <row r="64" spans="1:43" ht="13.9" customHeight="1" x14ac:dyDescent="0.3">
      <c r="A64" s="91"/>
      <c r="B64" s="92"/>
      <c r="C64" s="79"/>
      <c r="D64" s="80"/>
      <c r="E64" s="93"/>
      <c r="F64" s="183">
        <f t="shared" si="25"/>
        <v>0</v>
      </c>
      <c r="G64" s="86"/>
      <c r="H64" s="183">
        <f t="shared" si="22"/>
        <v>0</v>
      </c>
      <c r="I64" s="183">
        <f t="shared" si="23"/>
        <v>0</v>
      </c>
      <c r="J64" s="183">
        <f t="shared" si="24"/>
        <v>0</v>
      </c>
      <c r="K64" s="83"/>
      <c r="L64" s="89"/>
      <c r="M64" s="90"/>
      <c r="N64" s="98">
        <f t="shared" si="26"/>
        <v>0</v>
      </c>
      <c r="O64" s="98">
        <f t="shared" si="27"/>
        <v>0</v>
      </c>
      <c r="P64" s="98">
        <f t="shared" si="28"/>
        <v>0</v>
      </c>
      <c r="Q64" s="98">
        <f t="shared" si="29"/>
        <v>0</v>
      </c>
      <c r="R64" s="410"/>
      <c r="S64" s="411"/>
      <c r="T64" s="412"/>
      <c r="U64" s="95"/>
      <c r="V64" s="94"/>
      <c r="W64" s="94"/>
      <c r="X64" s="85"/>
      <c r="Y64" s="89"/>
      <c r="Z64" s="171">
        <f t="shared" si="30"/>
        <v>0</v>
      </c>
      <c r="AA64" s="171">
        <f t="shared" si="31"/>
        <v>0</v>
      </c>
      <c r="AB64" s="217">
        <f t="shared" si="32"/>
        <v>0</v>
      </c>
      <c r="AC64" s="218">
        <f t="shared" si="33"/>
        <v>0</v>
      </c>
      <c r="AD64"/>
      <c r="AE64"/>
      <c r="AF64" s="268" t="s">
        <v>259</v>
      </c>
      <c r="AG64" s="269">
        <v>400</v>
      </c>
      <c r="AH64" s="270">
        <v>310</v>
      </c>
      <c r="AI64" s="270">
        <v>40</v>
      </c>
      <c r="AJ64" s="271">
        <v>150</v>
      </c>
      <c r="AK64" s="271">
        <v>15</v>
      </c>
      <c r="AL64" s="236"/>
      <c r="AM64" s="236"/>
      <c r="AN64" s="236"/>
      <c r="AO64" s="236"/>
      <c r="AP64" s="236"/>
      <c r="AQ64" s="236"/>
    </row>
    <row r="65" spans="1:43" ht="13.9" customHeight="1" x14ac:dyDescent="0.3">
      <c r="A65" s="91"/>
      <c r="B65" s="92"/>
      <c r="C65" s="79"/>
      <c r="D65" s="80"/>
      <c r="E65" s="93"/>
      <c r="F65" s="183">
        <f t="shared" si="25"/>
        <v>0</v>
      </c>
      <c r="G65" s="86"/>
      <c r="H65" s="183">
        <f t="shared" si="22"/>
        <v>0</v>
      </c>
      <c r="I65" s="183">
        <f t="shared" si="23"/>
        <v>0</v>
      </c>
      <c r="J65" s="183">
        <f t="shared" si="24"/>
        <v>0</v>
      </c>
      <c r="K65" s="83"/>
      <c r="L65" s="89"/>
      <c r="M65" s="90"/>
      <c r="N65" s="98">
        <f t="shared" si="26"/>
        <v>0</v>
      </c>
      <c r="O65" s="98">
        <f t="shared" si="27"/>
        <v>0</v>
      </c>
      <c r="P65" s="98">
        <f t="shared" si="28"/>
        <v>0</v>
      </c>
      <c r="Q65" s="98">
        <f t="shared" si="29"/>
        <v>0</v>
      </c>
      <c r="R65" s="410"/>
      <c r="S65" s="411"/>
      <c r="T65" s="412"/>
      <c r="U65" s="95"/>
      <c r="V65" s="94"/>
      <c r="W65" s="94"/>
      <c r="X65" s="85"/>
      <c r="Y65" s="89"/>
      <c r="Z65" s="171">
        <f t="shared" si="30"/>
        <v>0</v>
      </c>
      <c r="AA65" s="171">
        <f t="shared" si="31"/>
        <v>0</v>
      </c>
      <c r="AB65" s="217">
        <f t="shared" si="32"/>
        <v>0</v>
      </c>
      <c r="AC65" s="218">
        <f t="shared" si="33"/>
        <v>0</v>
      </c>
      <c r="AD65"/>
      <c r="AE65"/>
      <c r="AF65" s="266" t="s">
        <v>70</v>
      </c>
      <c r="AG65" s="265">
        <v>300</v>
      </c>
      <c r="AH65" s="267">
        <v>250</v>
      </c>
      <c r="AI65" s="267">
        <v>50</v>
      </c>
      <c r="AJ65" s="263">
        <v>160</v>
      </c>
      <c r="AK65" s="263">
        <v>10</v>
      </c>
      <c r="AL65" s="236"/>
      <c r="AM65" s="236"/>
      <c r="AN65" s="236"/>
      <c r="AO65" s="236"/>
      <c r="AP65" s="236"/>
      <c r="AQ65" s="236"/>
    </row>
    <row r="66" spans="1:43" ht="13.9" customHeight="1" x14ac:dyDescent="0.3">
      <c r="A66" s="91"/>
      <c r="B66" s="92"/>
      <c r="C66" s="79"/>
      <c r="D66" s="80"/>
      <c r="E66" s="93"/>
      <c r="F66" s="183">
        <f t="shared" si="25"/>
        <v>0</v>
      </c>
      <c r="G66" s="86"/>
      <c r="H66" s="183">
        <f t="shared" si="22"/>
        <v>0</v>
      </c>
      <c r="I66" s="183">
        <f t="shared" si="23"/>
        <v>0</v>
      </c>
      <c r="J66" s="183">
        <f t="shared" si="24"/>
        <v>0</v>
      </c>
      <c r="K66" s="83"/>
      <c r="L66" s="89"/>
      <c r="M66" s="90"/>
      <c r="N66" s="98">
        <f t="shared" si="26"/>
        <v>0</v>
      </c>
      <c r="O66" s="98">
        <f t="shared" si="27"/>
        <v>0</v>
      </c>
      <c r="P66" s="98">
        <f t="shared" si="28"/>
        <v>0</v>
      </c>
      <c r="Q66" s="98">
        <f t="shared" si="29"/>
        <v>0</v>
      </c>
      <c r="R66" s="410"/>
      <c r="S66" s="411"/>
      <c r="T66" s="412"/>
      <c r="U66" s="95"/>
      <c r="V66" s="94"/>
      <c r="W66" s="94"/>
      <c r="X66" s="85"/>
      <c r="Y66" s="89"/>
      <c r="Z66" s="171">
        <f t="shared" si="30"/>
        <v>0</v>
      </c>
      <c r="AA66" s="171">
        <f t="shared" si="31"/>
        <v>0</v>
      </c>
      <c r="AB66" s="217">
        <f t="shared" si="32"/>
        <v>0</v>
      </c>
      <c r="AC66" s="218">
        <f t="shared" si="33"/>
        <v>0</v>
      </c>
      <c r="AD66"/>
      <c r="AE66"/>
      <c r="AF66" s="266" t="s">
        <v>71</v>
      </c>
      <c r="AG66" s="265">
        <v>300</v>
      </c>
      <c r="AH66" s="267">
        <v>130</v>
      </c>
      <c r="AI66" s="267">
        <v>40</v>
      </c>
      <c r="AJ66" s="263">
        <v>120</v>
      </c>
      <c r="AK66" s="263">
        <v>20</v>
      </c>
      <c r="AL66" s="236"/>
      <c r="AM66" s="236"/>
      <c r="AN66" s="236"/>
      <c r="AO66" s="236"/>
      <c r="AP66" s="236"/>
      <c r="AQ66" s="236"/>
    </row>
    <row r="67" spans="1:43" ht="13.9" customHeight="1" x14ac:dyDescent="0.3">
      <c r="A67" s="91"/>
      <c r="B67" s="92"/>
      <c r="C67" s="79"/>
      <c r="D67" s="80"/>
      <c r="E67" s="93"/>
      <c r="F67" s="183">
        <f t="shared" si="25"/>
        <v>0</v>
      </c>
      <c r="G67" s="86"/>
      <c r="H67" s="183">
        <f t="shared" si="22"/>
        <v>0</v>
      </c>
      <c r="I67" s="183">
        <f t="shared" si="23"/>
        <v>0</v>
      </c>
      <c r="J67" s="183">
        <f t="shared" si="24"/>
        <v>0</v>
      </c>
      <c r="K67" s="83"/>
      <c r="L67" s="89"/>
      <c r="M67" s="90"/>
      <c r="N67" s="98">
        <f t="shared" si="26"/>
        <v>0</v>
      </c>
      <c r="O67" s="98">
        <f t="shared" si="27"/>
        <v>0</v>
      </c>
      <c r="P67" s="98">
        <f t="shared" si="28"/>
        <v>0</v>
      </c>
      <c r="Q67" s="98">
        <f t="shared" si="29"/>
        <v>0</v>
      </c>
      <c r="R67" s="410"/>
      <c r="S67" s="411"/>
      <c r="T67" s="412"/>
      <c r="U67" s="95"/>
      <c r="V67" s="94"/>
      <c r="W67" s="94"/>
      <c r="X67" s="85"/>
      <c r="Y67" s="89"/>
      <c r="Z67" s="171">
        <f t="shared" si="30"/>
        <v>0</v>
      </c>
      <c r="AA67" s="171">
        <f t="shared" si="31"/>
        <v>0</v>
      </c>
      <c r="AB67" s="217">
        <f t="shared" si="32"/>
        <v>0</v>
      </c>
      <c r="AC67" s="218">
        <f t="shared" si="33"/>
        <v>0</v>
      </c>
      <c r="AD67"/>
      <c r="AE67"/>
      <c r="AF67" s="266" t="s">
        <v>72</v>
      </c>
      <c r="AG67" s="265">
        <v>450</v>
      </c>
      <c r="AH67" s="267">
        <v>170</v>
      </c>
      <c r="AI67" s="267">
        <v>50</v>
      </c>
      <c r="AJ67" s="263">
        <v>150</v>
      </c>
      <c r="AK67" s="263">
        <v>30</v>
      </c>
      <c r="AL67" s="236"/>
      <c r="AM67" s="236"/>
      <c r="AN67" s="236"/>
      <c r="AO67" s="236"/>
      <c r="AP67" s="236"/>
      <c r="AQ67" s="236"/>
    </row>
    <row r="68" spans="1:43" ht="13.9" customHeight="1" x14ac:dyDescent="0.3">
      <c r="A68" s="91"/>
      <c r="B68" s="92"/>
      <c r="C68" s="79"/>
      <c r="D68" s="80"/>
      <c r="E68" s="93"/>
      <c r="F68" s="183">
        <f t="shared" si="25"/>
        <v>0</v>
      </c>
      <c r="G68" s="86"/>
      <c r="H68" s="183">
        <f t="shared" si="22"/>
        <v>0</v>
      </c>
      <c r="I68" s="183">
        <f t="shared" si="23"/>
        <v>0</v>
      </c>
      <c r="J68" s="183">
        <f t="shared" si="24"/>
        <v>0</v>
      </c>
      <c r="K68" s="83"/>
      <c r="L68" s="89"/>
      <c r="M68" s="90"/>
      <c r="N68" s="98">
        <f t="shared" si="26"/>
        <v>0</v>
      </c>
      <c r="O68" s="98">
        <f t="shared" si="27"/>
        <v>0</v>
      </c>
      <c r="P68" s="98">
        <f t="shared" si="28"/>
        <v>0</v>
      </c>
      <c r="Q68" s="98">
        <f t="shared" si="29"/>
        <v>0</v>
      </c>
      <c r="R68" s="410"/>
      <c r="S68" s="411"/>
      <c r="T68" s="412"/>
      <c r="U68" s="95"/>
      <c r="V68" s="94"/>
      <c r="W68" s="94"/>
      <c r="X68" s="85"/>
      <c r="Y68" s="89"/>
      <c r="Z68" s="171">
        <f t="shared" si="30"/>
        <v>0</v>
      </c>
      <c r="AA68" s="171">
        <f t="shared" si="31"/>
        <v>0</v>
      </c>
      <c r="AB68" s="217">
        <f t="shared" si="32"/>
        <v>0</v>
      </c>
      <c r="AC68" s="218">
        <f t="shared" si="33"/>
        <v>0</v>
      </c>
      <c r="AD68"/>
      <c r="AE68"/>
      <c r="AF68" s="268" t="s">
        <v>73</v>
      </c>
      <c r="AG68" s="269">
        <v>400</v>
      </c>
      <c r="AH68" s="270">
        <v>150</v>
      </c>
      <c r="AI68" s="270">
        <v>30</v>
      </c>
      <c r="AJ68" s="271">
        <v>120</v>
      </c>
      <c r="AK68" s="271">
        <v>20</v>
      </c>
      <c r="AL68" s="236"/>
      <c r="AM68" s="236"/>
      <c r="AN68" s="236"/>
      <c r="AO68" s="236"/>
      <c r="AP68" s="236"/>
      <c r="AQ68" s="236"/>
    </row>
    <row r="69" spans="1:43" ht="13.9" customHeight="1" x14ac:dyDescent="0.3">
      <c r="A69" s="91"/>
      <c r="B69" s="92"/>
      <c r="C69" s="79"/>
      <c r="D69" s="80"/>
      <c r="E69" s="93"/>
      <c r="F69" s="183">
        <f t="shared" si="25"/>
        <v>0</v>
      </c>
      <c r="G69" s="86"/>
      <c r="H69" s="183">
        <f t="shared" si="22"/>
        <v>0</v>
      </c>
      <c r="I69" s="183">
        <f t="shared" si="23"/>
        <v>0</v>
      </c>
      <c r="J69" s="183">
        <f t="shared" si="24"/>
        <v>0</v>
      </c>
      <c r="K69" s="83"/>
      <c r="L69" s="89"/>
      <c r="M69" s="90"/>
      <c r="N69" s="98">
        <f t="shared" si="26"/>
        <v>0</v>
      </c>
      <c r="O69" s="98">
        <f t="shared" si="27"/>
        <v>0</v>
      </c>
      <c r="P69" s="98">
        <f t="shared" si="28"/>
        <v>0</v>
      </c>
      <c r="Q69" s="98">
        <f t="shared" si="29"/>
        <v>0</v>
      </c>
      <c r="R69" s="410"/>
      <c r="S69" s="411"/>
      <c r="T69" s="412"/>
      <c r="U69" s="95"/>
      <c r="V69" s="94"/>
      <c r="W69" s="94"/>
      <c r="X69" s="85"/>
      <c r="Y69" s="89"/>
      <c r="Z69" s="171">
        <f t="shared" si="30"/>
        <v>0</v>
      </c>
      <c r="AA69" s="171">
        <f t="shared" si="31"/>
        <v>0</v>
      </c>
      <c r="AB69" s="217">
        <f t="shared" si="32"/>
        <v>0</v>
      </c>
      <c r="AC69" s="218">
        <f t="shared" si="33"/>
        <v>0</v>
      </c>
      <c r="AD69"/>
      <c r="AE69"/>
      <c r="AF69" s="266" t="s">
        <v>74</v>
      </c>
      <c r="AG69" s="265">
        <v>400</v>
      </c>
      <c r="AH69" s="267">
        <v>140</v>
      </c>
      <c r="AI69" s="267">
        <v>40</v>
      </c>
      <c r="AJ69" s="263">
        <v>160</v>
      </c>
      <c r="AK69" s="263">
        <v>10</v>
      </c>
      <c r="AL69" s="236"/>
      <c r="AM69" s="236"/>
      <c r="AN69" s="236"/>
      <c r="AO69" s="236"/>
      <c r="AP69" s="236"/>
      <c r="AQ69" s="236"/>
    </row>
    <row r="70" spans="1:43" ht="13.9" customHeight="1" x14ac:dyDescent="0.3">
      <c r="A70" s="91"/>
      <c r="B70" s="92"/>
      <c r="C70" s="79"/>
      <c r="D70" s="80"/>
      <c r="E70" s="93"/>
      <c r="F70" s="183">
        <f t="shared" si="25"/>
        <v>0</v>
      </c>
      <c r="G70" s="86"/>
      <c r="H70" s="183">
        <f t="shared" si="22"/>
        <v>0</v>
      </c>
      <c r="I70" s="183">
        <f t="shared" si="23"/>
        <v>0</v>
      </c>
      <c r="J70" s="183">
        <f t="shared" si="24"/>
        <v>0</v>
      </c>
      <c r="K70" s="83"/>
      <c r="L70" s="89"/>
      <c r="M70" s="90"/>
      <c r="N70" s="98">
        <f t="shared" si="26"/>
        <v>0</v>
      </c>
      <c r="O70" s="98">
        <f t="shared" si="27"/>
        <v>0</v>
      </c>
      <c r="P70" s="98">
        <f t="shared" si="28"/>
        <v>0</v>
      </c>
      <c r="Q70" s="98">
        <f t="shared" si="29"/>
        <v>0</v>
      </c>
      <c r="R70" s="410"/>
      <c r="S70" s="411"/>
      <c r="T70" s="412"/>
      <c r="U70" s="95"/>
      <c r="V70" s="94"/>
      <c r="W70" s="94"/>
      <c r="X70" s="85"/>
      <c r="Y70" s="89"/>
      <c r="Z70" s="171">
        <f t="shared" si="30"/>
        <v>0</v>
      </c>
      <c r="AA70" s="171">
        <f t="shared" si="31"/>
        <v>0</v>
      </c>
      <c r="AB70" s="217">
        <f t="shared" si="32"/>
        <v>0</v>
      </c>
      <c r="AC70" s="218">
        <f t="shared" si="33"/>
        <v>0</v>
      </c>
      <c r="AD70"/>
      <c r="AE70"/>
      <c r="AF70" s="266" t="s">
        <v>75</v>
      </c>
      <c r="AG70" s="265">
        <v>400</v>
      </c>
      <c r="AH70" s="267">
        <v>140</v>
      </c>
      <c r="AI70" s="267">
        <v>30</v>
      </c>
      <c r="AJ70" s="263">
        <v>150</v>
      </c>
      <c r="AK70" s="263">
        <v>20</v>
      </c>
      <c r="AL70" s="236"/>
      <c r="AM70" s="236"/>
      <c r="AN70" s="236"/>
      <c r="AO70" s="236"/>
      <c r="AP70" s="236"/>
      <c r="AQ70" s="236"/>
    </row>
    <row r="71" spans="1:43" ht="13.9" customHeight="1" x14ac:dyDescent="0.3">
      <c r="A71" s="91"/>
      <c r="B71" s="92"/>
      <c r="C71" s="79"/>
      <c r="D71" s="80"/>
      <c r="E71" s="93"/>
      <c r="F71" s="183">
        <f t="shared" si="25"/>
        <v>0</v>
      </c>
      <c r="G71" s="86"/>
      <c r="H71" s="183">
        <f t="shared" si="22"/>
        <v>0</v>
      </c>
      <c r="I71" s="183">
        <f t="shared" si="23"/>
        <v>0</v>
      </c>
      <c r="J71" s="183">
        <f t="shared" si="24"/>
        <v>0</v>
      </c>
      <c r="K71" s="83"/>
      <c r="L71" s="89"/>
      <c r="M71" s="90"/>
      <c r="N71" s="98">
        <f t="shared" si="26"/>
        <v>0</v>
      </c>
      <c r="O71" s="98">
        <f t="shared" si="27"/>
        <v>0</v>
      </c>
      <c r="P71" s="98">
        <f t="shared" si="28"/>
        <v>0</v>
      </c>
      <c r="Q71" s="98">
        <f t="shared" si="29"/>
        <v>0</v>
      </c>
      <c r="R71" s="410"/>
      <c r="S71" s="411"/>
      <c r="T71" s="412"/>
      <c r="U71" s="95"/>
      <c r="V71" s="94"/>
      <c r="W71" s="94"/>
      <c r="X71" s="85"/>
      <c r="Y71" s="89"/>
      <c r="Z71" s="171">
        <f t="shared" si="30"/>
        <v>0</v>
      </c>
      <c r="AA71" s="171">
        <f t="shared" si="31"/>
        <v>0</v>
      </c>
      <c r="AB71" s="217">
        <f t="shared" si="32"/>
        <v>0</v>
      </c>
      <c r="AC71" s="218">
        <f t="shared" si="33"/>
        <v>0</v>
      </c>
      <c r="AD71"/>
      <c r="AE71"/>
      <c r="AF71" s="266" t="s">
        <v>260</v>
      </c>
      <c r="AG71" s="265">
        <v>250</v>
      </c>
      <c r="AH71" s="267">
        <v>180</v>
      </c>
      <c r="AI71" s="267">
        <v>45</v>
      </c>
      <c r="AJ71" s="263">
        <v>200</v>
      </c>
      <c r="AK71" s="263">
        <v>15</v>
      </c>
      <c r="AL71" s="236"/>
      <c r="AM71" s="236"/>
      <c r="AN71" s="236"/>
      <c r="AO71" s="236"/>
      <c r="AP71" s="236"/>
      <c r="AQ71" s="236"/>
    </row>
    <row r="72" spans="1:43" ht="13.9" customHeight="1" x14ac:dyDescent="0.3">
      <c r="A72" s="91"/>
      <c r="B72" s="92"/>
      <c r="C72" s="79"/>
      <c r="D72" s="80"/>
      <c r="E72" s="93"/>
      <c r="F72" s="183">
        <f t="shared" si="25"/>
        <v>0</v>
      </c>
      <c r="G72" s="86"/>
      <c r="H72" s="183">
        <f t="shared" si="22"/>
        <v>0</v>
      </c>
      <c r="I72" s="183">
        <f t="shared" si="23"/>
        <v>0</v>
      </c>
      <c r="J72" s="183">
        <f t="shared" si="24"/>
        <v>0</v>
      </c>
      <c r="K72" s="83"/>
      <c r="L72" s="89"/>
      <c r="M72" s="90"/>
      <c r="N72" s="98">
        <f t="shared" si="26"/>
        <v>0</v>
      </c>
      <c r="O72" s="98">
        <f t="shared" si="27"/>
        <v>0</v>
      </c>
      <c r="P72" s="98">
        <f t="shared" si="28"/>
        <v>0</v>
      </c>
      <c r="Q72" s="98">
        <f t="shared" si="29"/>
        <v>0</v>
      </c>
      <c r="R72" s="410"/>
      <c r="S72" s="411"/>
      <c r="T72" s="412"/>
      <c r="U72" s="95"/>
      <c r="V72" s="94"/>
      <c r="W72" s="94"/>
      <c r="X72" s="85"/>
      <c r="Y72" s="89"/>
      <c r="Z72" s="171">
        <f t="shared" si="30"/>
        <v>0</v>
      </c>
      <c r="AA72" s="171">
        <f t="shared" si="31"/>
        <v>0</v>
      </c>
      <c r="AB72" s="217">
        <f t="shared" si="32"/>
        <v>0</v>
      </c>
      <c r="AC72" s="218">
        <f t="shared" si="33"/>
        <v>0</v>
      </c>
      <c r="AD72"/>
      <c r="AE72"/>
      <c r="AF72" s="266" t="s">
        <v>203</v>
      </c>
      <c r="AG72" s="265">
        <v>300</v>
      </c>
      <c r="AH72" s="267">
        <v>50</v>
      </c>
      <c r="AI72" s="267">
        <v>20</v>
      </c>
      <c r="AJ72" s="263">
        <v>80</v>
      </c>
      <c r="AK72" s="263">
        <v>10</v>
      </c>
      <c r="AL72" s="236"/>
      <c r="AM72" s="236"/>
      <c r="AN72" s="236"/>
      <c r="AO72" s="236"/>
      <c r="AP72" s="236"/>
      <c r="AQ72" s="236"/>
    </row>
    <row r="73" spans="1:43" ht="13.9" customHeight="1" thickBot="1" x14ac:dyDescent="0.35">
      <c r="A73" s="313"/>
      <c r="B73" s="335"/>
      <c r="C73" s="381"/>
      <c r="D73" s="80"/>
      <c r="E73" s="336"/>
      <c r="F73" s="385">
        <f t="shared" si="25"/>
        <v>0</v>
      </c>
      <c r="G73" s="317"/>
      <c r="H73" s="329">
        <f t="shared" si="22"/>
        <v>0</v>
      </c>
      <c r="I73" s="329">
        <f t="shared" si="23"/>
        <v>0</v>
      </c>
      <c r="J73" s="386">
        <f t="shared" si="24"/>
        <v>0</v>
      </c>
      <c r="K73" s="318"/>
      <c r="L73" s="330"/>
      <c r="M73" s="331"/>
      <c r="N73" s="321">
        <f t="shared" si="26"/>
        <v>0</v>
      </c>
      <c r="O73" s="321">
        <f t="shared" si="27"/>
        <v>0</v>
      </c>
      <c r="P73" s="321">
        <f t="shared" si="28"/>
        <v>0</v>
      </c>
      <c r="Q73" s="321">
        <f t="shared" si="29"/>
        <v>0</v>
      </c>
      <c r="R73" s="413"/>
      <c r="S73" s="414"/>
      <c r="T73" s="415"/>
      <c r="U73" s="332"/>
      <c r="V73" s="323"/>
      <c r="W73" s="323"/>
      <c r="X73" s="320"/>
      <c r="Y73" s="330"/>
      <c r="Z73" s="333">
        <f t="shared" si="30"/>
        <v>0</v>
      </c>
      <c r="AA73" s="333">
        <f t="shared" si="31"/>
        <v>0</v>
      </c>
      <c r="AB73" s="333">
        <f t="shared" si="32"/>
        <v>0</v>
      </c>
      <c r="AC73" s="334">
        <f t="shared" si="33"/>
        <v>0</v>
      </c>
      <c r="AD73"/>
      <c r="AE73"/>
      <c r="AF73" s="266" t="s">
        <v>204</v>
      </c>
      <c r="AG73" s="265">
        <v>400</v>
      </c>
      <c r="AH73" s="267">
        <v>110</v>
      </c>
      <c r="AI73" s="267">
        <v>40</v>
      </c>
      <c r="AJ73" s="263">
        <v>150</v>
      </c>
      <c r="AK73" s="263">
        <v>10</v>
      </c>
      <c r="AL73" s="236"/>
      <c r="AM73" s="236"/>
      <c r="AN73" s="236"/>
      <c r="AO73" s="236"/>
      <c r="AP73" s="236"/>
      <c r="AQ73" s="236"/>
    </row>
    <row r="74" spans="1:43" ht="13.5" thickTop="1" x14ac:dyDescent="0.3">
      <c r="A74" s="309"/>
      <c r="B74" s="307"/>
      <c r="C74" s="310">
        <f>SUM(C53:C73)</f>
        <v>1</v>
      </c>
      <c r="D74" s="308"/>
      <c r="E74" s="310">
        <f>SUM(E53:E73)</f>
        <v>2</v>
      </c>
      <c r="F74" s="416" t="s">
        <v>29</v>
      </c>
      <c r="G74" s="417"/>
      <c r="H74" s="417"/>
      <c r="I74" s="417"/>
      <c r="J74" s="417"/>
      <c r="K74" s="417"/>
      <c r="L74" s="417"/>
      <c r="M74" s="418"/>
      <c r="N74" s="311">
        <f>SUM(N54:N73)</f>
        <v>60</v>
      </c>
      <c r="O74" s="311">
        <f>SUM(O49:O73)</f>
        <v>20</v>
      </c>
      <c r="P74" s="311">
        <f>SUM(P49:P73)</f>
        <v>75</v>
      </c>
      <c r="Q74" s="311">
        <f>SUM(Q49:Q73)</f>
        <v>20</v>
      </c>
      <c r="R74" s="307"/>
      <c r="S74" s="307"/>
      <c r="T74" s="307"/>
      <c r="U74" s="419" t="s">
        <v>30</v>
      </c>
      <c r="V74" s="420"/>
      <c r="W74" s="420"/>
      <c r="X74" s="420"/>
      <c r="Y74" s="421"/>
      <c r="Z74" s="311">
        <f>SUM(Z54:Z73)</f>
        <v>0</v>
      </c>
      <c r="AA74" s="311">
        <f>SUM(AA50:AA73)</f>
        <v>0</v>
      </c>
      <c r="AB74" s="311">
        <f>SUM(AB50:AB73)</f>
        <v>0</v>
      </c>
      <c r="AC74" s="312">
        <f>SUM(AC50:AC73)</f>
        <v>0</v>
      </c>
      <c r="AD74"/>
      <c r="AE74"/>
      <c r="AF74" s="266" t="s">
        <v>78</v>
      </c>
      <c r="AG74" s="265">
        <v>200</v>
      </c>
      <c r="AH74" s="267">
        <v>150</v>
      </c>
      <c r="AI74" s="267">
        <v>30</v>
      </c>
      <c r="AJ74" s="263">
        <v>150</v>
      </c>
      <c r="AK74" s="263">
        <v>10</v>
      </c>
      <c r="AL74" s="236"/>
      <c r="AM74" s="236"/>
      <c r="AN74" s="236"/>
      <c r="AO74" s="236"/>
      <c r="AP74" s="236"/>
      <c r="AQ74" s="236"/>
    </row>
    <row r="75" spans="1:43" ht="13.5" thickBot="1" x14ac:dyDescent="0.35">
      <c r="A75" s="287"/>
      <c r="B75" s="288"/>
      <c r="C75" s="290"/>
      <c r="D75" s="289"/>
      <c r="E75" s="291"/>
      <c r="F75" s="292"/>
      <c r="G75" s="292"/>
      <c r="H75" s="293"/>
      <c r="I75" s="293"/>
      <c r="J75" s="403" t="s">
        <v>31</v>
      </c>
      <c r="K75" s="404"/>
      <c r="L75" s="404"/>
      <c r="M75" s="405"/>
      <c r="N75" s="325">
        <f>ROUND(N74/$E$74,0)</f>
        <v>30</v>
      </c>
      <c r="O75" s="325">
        <f>ROUND(O74/$E$74,0)</f>
        <v>10</v>
      </c>
      <c r="P75" s="325">
        <f>ROUND(P74/$E$74,0)</f>
        <v>38</v>
      </c>
      <c r="Q75" s="325">
        <f>ROUND(Q74/$E$74,0)</f>
        <v>10</v>
      </c>
      <c r="R75" s="288"/>
      <c r="S75" s="288"/>
      <c r="T75" s="288"/>
      <c r="U75" s="294"/>
      <c r="V75" s="288"/>
      <c r="W75" s="406" t="s">
        <v>32</v>
      </c>
      <c r="X75" s="407"/>
      <c r="Y75" s="408"/>
      <c r="Z75" s="325">
        <f>ROUND(Z74/$E$74,0)</f>
        <v>0</v>
      </c>
      <c r="AA75" s="325">
        <f>ROUND(AA74/$E$74,0)</f>
        <v>0</v>
      </c>
      <c r="AB75" s="325">
        <f>ROUND(AB74/$E$74,0)</f>
        <v>0</v>
      </c>
      <c r="AC75" s="326">
        <f>ROUND(AC74/$E$74,0)</f>
        <v>0</v>
      </c>
      <c r="AD75"/>
      <c r="AE75"/>
      <c r="AF75" s="266" t="s">
        <v>79</v>
      </c>
      <c r="AG75" s="265">
        <v>300</v>
      </c>
      <c r="AH75" s="267">
        <v>210</v>
      </c>
      <c r="AI75" s="267">
        <v>40</v>
      </c>
      <c r="AJ75" s="263">
        <v>180</v>
      </c>
      <c r="AK75" s="263">
        <v>20</v>
      </c>
      <c r="AL75" s="236"/>
      <c r="AM75" s="236"/>
      <c r="AN75" s="236"/>
      <c r="AO75" s="236"/>
      <c r="AP75" s="236"/>
      <c r="AQ75" s="236"/>
    </row>
    <row r="76" spans="1:43" ht="18.5" x14ac:dyDescent="0.45">
      <c r="A76" s="104" t="s">
        <v>0</v>
      </c>
      <c r="B76" s="105"/>
      <c r="C76" s="105"/>
      <c r="D76" s="106"/>
      <c r="E76" s="107"/>
      <c r="F76" s="108"/>
      <c r="G76" s="108"/>
      <c r="H76" s="97"/>
      <c r="I76" s="97"/>
      <c r="J76" s="97" t="s">
        <v>9</v>
      </c>
      <c r="K76" s="97"/>
      <c r="L76" s="358">
        <f>$L$1+2</f>
        <v>3</v>
      </c>
      <c r="M76" s="230"/>
      <c r="N76" s="97" t="s">
        <v>1</v>
      </c>
      <c r="O76" s="97"/>
      <c r="P76" s="106">
        <f>$P$1</f>
        <v>2026</v>
      </c>
      <c r="Q76" s="97"/>
      <c r="R76" s="430" t="str">
        <f>R1</f>
        <v>Apports en fertisants:</v>
      </c>
      <c r="S76" s="430"/>
      <c r="T76" s="430"/>
      <c r="U76" s="430"/>
      <c r="V76" s="430"/>
      <c r="W76" s="430"/>
      <c r="X76" s="430"/>
      <c r="Y76" s="430"/>
      <c r="Z76" s="430"/>
      <c r="AA76" s="430"/>
      <c r="AB76" s="430"/>
      <c r="AC76" s="431"/>
      <c r="AD76"/>
      <c r="AE76"/>
      <c r="AF76" s="266" t="s">
        <v>261</v>
      </c>
      <c r="AG76" s="265">
        <v>200</v>
      </c>
      <c r="AH76" s="267">
        <v>150</v>
      </c>
      <c r="AI76" s="267">
        <v>30</v>
      </c>
      <c r="AJ76" s="263">
        <v>135</v>
      </c>
      <c r="AK76" s="263">
        <v>10</v>
      </c>
      <c r="AL76" s="236"/>
      <c r="AM76" s="236"/>
      <c r="AN76" s="236"/>
      <c r="AO76" s="236"/>
      <c r="AP76" s="236"/>
      <c r="AQ76" s="236"/>
    </row>
    <row r="77" spans="1:43" x14ac:dyDescent="0.3">
      <c r="A77" s="109"/>
      <c r="B77" s="102"/>
      <c r="C77" s="102"/>
      <c r="D77" s="102"/>
      <c r="E77" s="110"/>
      <c r="F77" s="111"/>
      <c r="G77" s="111"/>
      <c r="H77" s="102"/>
      <c r="I77" s="102"/>
      <c r="J77" s="102"/>
      <c r="K77" s="102"/>
      <c r="L77" s="102"/>
      <c r="M77" s="102"/>
      <c r="N77" s="102"/>
      <c r="O77" s="102"/>
      <c r="P77" s="102"/>
      <c r="Q77" s="102"/>
      <c r="R77" s="432"/>
      <c r="S77" s="432"/>
      <c r="T77" s="432"/>
      <c r="U77" s="432"/>
      <c r="V77" s="432"/>
      <c r="W77" s="432"/>
      <c r="X77" s="432"/>
      <c r="Y77" s="432"/>
      <c r="Z77" s="432"/>
      <c r="AA77" s="432"/>
      <c r="AB77" s="432"/>
      <c r="AC77" s="433"/>
      <c r="AD77"/>
      <c r="AE77"/>
      <c r="AF77" s="266" t="s">
        <v>81</v>
      </c>
      <c r="AG77" s="265">
        <v>350</v>
      </c>
      <c r="AH77" s="267">
        <v>130</v>
      </c>
      <c r="AI77" s="267">
        <v>20</v>
      </c>
      <c r="AJ77" s="263">
        <v>90</v>
      </c>
      <c r="AK77" s="263">
        <v>10</v>
      </c>
      <c r="AL77" s="236"/>
      <c r="AM77" s="236"/>
      <c r="AN77" s="236"/>
      <c r="AO77" s="236"/>
      <c r="AP77" s="236"/>
      <c r="AQ77" s="236"/>
    </row>
    <row r="78" spans="1:43" ht="12.75" customHeight="1" x14ac:dyDescent="0.3">
      <c r="A78" s="109" t="s">
        <v>6</v>
      </c>
      <c r="B78" s="102"/>
      <c r="C78" s="434">
        <f>$C$3</f>
        <v>0</v>
      </c>
      <c r="D78" s="434"/>
      <c r="E78" s="434"/>
      <c r="F78" s="434"/>
      <c r="G78" s="434"/>
      <c r="H78" s="434"/>
      <c r="I78" s="102"/>
      <c r="J78" s="434" t="s">
        <v>206</v>
      </c>
      <c r="K78" s="434"/>
      <c r="L78" s="434">
        <f>$L$3</f>
        <v>0</v>
      </c>
      <c r="M78" s="434"/>
      <c r="N78" s="434"/>
      <c r="O78" s="434"/>
      <c r="P78" s="434"/>
      <c r="Q78" s="102"/>
      <c r="R78" s="432"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78" s="432"/>
      <c r="T78" s="432"/>
      <c r="U78" s="432"/>
      <c r="V78" s="432"/>
      <c r="W78" s="432"/>
      <c r="X78" s="432"/>
      <c r="Y78" s="432"/>
      <c r="Z78" s="432"/>
      <c r="AA78" s="432"/>
      <c r="AB78" s="432"/>
      <c r="AC78" s="433"/>
      <c r="AD78"/>
      <c r="AE78"/>
      <c r="AF78" s="266" t="s">
        <v>82</v>
      </c>
      <c r="AG78" s="265">
        <v>600</v>
      </c>
      <c r="AH78" s="267">
        <v>160</v>
      </c>
      <c r="AI78" s="267">
        <v>20</v>
      </c>
      <c r="AJ78" s="263">
        <v>90</v>
      </c>
      <c r="AK78" s="263">
        <v>10</v>
      </c>
      <c r="AL78" s="236"/>
      <c r="AM78" s="236"/>
      <c r="AN78" s="236"/>
      <c r="AO78" s="236"/>
      <c r="AP78" s="236"/>
      <c r="AQ78" s="236"/>
    </row>
    <row r="79" spans="1:43" x14ac:dyDescent="0.3">
      <c r="A79" s="109" t="s">
        <v>7</v>
      </c>
      <c r="B79" s="102"/>
      <c r="C79" s="434">
        <f>$C$4</f>
        <v>0</v>
      </c>
      <c r="D79" s="434"/>
      <c r="E79" s="434"/>
      <c r="F79" s="434"/>
      <c r="G79" s="434"/>
      <c r="H79" s="434"/>
      <c r="I79" s="102"/>
      <c r="J79" s="434" t="s">
        <v>207</v>
      </c>
      <c r="K79" s="434"/>
      <c r="L79" s="434">
        <f>$L$4</f>
        <v>0</v>
      </c>
      <c r="M79" s="434"/>
      <c r="N79" s="434"/>
      <c r="O79" s="434"/>
      <c r="P79" s="434"/>
      <c r="Q79" s="102"/>
      <c r="R79" s="432"/>
      <c r="S79" s="432"/>
      <c r="T79" s="432"/>
      <c r="U79" s="432"/>
      <c r="V79" s="432"/>
      <c r="W79" s="432"/>
      <c r="X79" s="432"/>
      <c r="Y79" s="432"/>
      <c r="Z79" s="432"/>
      <c r="AA79" s="432"/>
      <c r="AB79" s="432"/>
      <c r="AC79" s="433"/>
      <c r="AD79"/>
      <c r="AE79"/>
      <c r="AF79" s="266" t="s">
        <v>83</v>
      </c>
      <c r="AG79" s="265">
        <v>160</v>
      </c>
      <c r="AH79" s="267">
        <v>110</v>
      </c>
      <c r="AI79" s="267">
        <v>20</v>
      </c>
      <c r="AJ79" s="263">
        <v>90</v>
      </c>
      <c r="AK79" s="263">
        <v>10</v>
      </c>
      <c r="AL79" s="236"/>
      <c r="AM79" s="236"/>
      <c r="AN79" s="236"/>
      <c r="AO79" s="236"/>
      <c r="AP79" s="236"/>
      <c r="AQ79" s="236"/>
    </row>
    <row r="80" spans="1:43" x14ac:dyDescent="0.3">
      <c r="A80" s="112"/>
      <c r="B80" s="103"/>
      <c r="C80" s="103"/>
      <c r="D80" s="103"/>
      <c r="E80" s="110"/>
      <c r="F80" s="111"/>
      <c r="G80" s="111"/>
      <c r="H80" s="102"/>
      <c r="I80" s="102"/>
      <c r="J80" s="102"/>
      <c r="K80" s="102"/>
      <c r="L80" s="102"/>
      <c r="M80" s="102"/>
      <c r="N80" s="102"/>
      <c r="O80" s="102"/>
      <c r="P80" s="102"/>
      <c r="Q80" s="102"/>
      <c r="R80" s="432"/>
      <c r="S80" s="432"/>
      <c r="T80" s="432"/>
      <c r="U80" s="432"/>
      <c r="V80" s="432"/>
      <c r="W80" s="432"/>
      <c r="X80" s="432"/>
      <c r="Y80" s="432"/>
      <c r="Z80" s="432"/>
      <c r="AA80" s="432"/>
      <c r="AB80" s="432"/>
      <c r="AC80" s="433"/>
      <c r="AD80"/>
      <c r="AE80"/>
      <c r="AF80" s="266" t="s">
        <v>262</v>
      </c>
      <c r="AG80" s="265">
        <v>250</v>
      </c>
      <c r="AH80" s="267">
        <v>130</v>
      </c>
      <c r="AI80" s="267">
        <v>25</v>
      </c>
      <c r="AJ80" s="263">
        <v>140</v>
      </c>
      <c r="AK80" s="263">
        <v>15</v>
      </c>
      <c r="AL80" s="236"/>
      <c r="AM80" s="236"/>
      <c r="AN80" s="236"/>
      <c r="AO80" s="236"/>
      <c r="AP80" s="236"/>
      <c r="AQ80" s="236"/>
    </row>
    <row r="81" spans="1:43" x14ac:dyDescent="0.3">
      <c r="A81" s="109" t="s">
        <v>11</v>
      </c>
      <c r="B81" s="102"/>
      <c r="C81" s="434">
        <f>$C$6</f>
        <v>0</v>
      </c>
      <c r="D81" s="434"/>
      <c r="E81" s="434"/>
      <c r="F81" s="434"/>
      <c r="G81" s="434"/>
      <c r="H81" s="434"/>
      <c r="I81" s="102"/>
      <c r="J81" s="102"/>
      <c r="K81" s="102"/>
      <c r="L81" s="102"/>
      <c r="M81" s="102"/>
      <c r="N81" s="102"/>
      <c r="O81" s="102"/>
      <c r="P81" s="102"/>
      <c r="Q81" s="102"/>
      <c r="R81" s="432"/>
      <c r="S81" s="432"/>
      <c r="T81" s="432"/>
      <c r="U81" s="432"/>
      <c r="V81" s="432"/>
      <c r="W81" s="432"/>
      <c r="X81" s="432"/>
      <c r="Y81" s="432"/>
      <c r="Z81" s="432"/>
      <c r="AA81" s="432"/>
      <c r="AB81" s="432"/>
      <c r="AC81" s="433"/>
      <c r="AD81"/>
      <c r="AE81"/>
      <c r="AF81" s="268" t="s">
        <v>84</v>
      </c>
      <c r="AG81" s="269">
        <v>350</v>
      </c>
      <c r="AH81" s="270">
        <v>130</v>
      </c>
      <c r="AI81" s="270">
        <v>30</v>
      </c>
      <c r="AJ81" s="271">
        <v>160</v>
      </c>
      <c r="AK81" s="271">
        <v>20</v>
      </c>
      <c r="AL81" s="236"/>
      <c r="AM81" s="236"/>
      <c r="AN81" s="236"/>
      <c r="AO81" s="236"/>
      <c r="AP81" s="236"/>
      <c r="AQ81" s="236"/>
    </row>
    <row r="82" spans="1:43" x14ac:dyDescent="0.3">
      <c r="A82" s="109"/>
      <c r="B82" s="102"/>
      <c r="C82" s="102"/>
      <c r="D82" s="102"/>
      <c r="E82" s="110"/>
      <c r="F82" s="111"/>
      <c r="G82" s="111"/>
      <c r="H82" s="102"/>
      <c r="I82" s="102"/>
      <c r="J82" s="102"/>
      <c r="K82" s="102"/>
      <c r="L82" s="102"/>
      <c r="M82" s="102"/>
      <c r="N82" s="102"/>
      <c r="O82" s="102"/>
      <c r="P82" s="102"/>
      <c r="Q82" s="102"/>
      <c r="R82" s="432"/>
      <c r="S82" s="432"/>
      <c r="T82" s="432"/>
      <c r="U82" s="432"/>
      <c r="V82" s="432"/>
      <c r="W82" s="432"/>
      <c r="X82" s="432"/>
      <c r="Y82" s="432"/>
      <c r="Z82" s="432"/>
      <c r="AA82" s="432"/>
      <c r="AB82" s="432"/>
      <c r="AC82" s="433"/>
      <c r="AD82"/>
      <c r="AE82"/>
      <c r="AF82" s="266" t="s">
        <v>85</v>
      </c>
      <c r="AG82" s="265">
        <v>600</v>
      </c>
      <c r="AH82" s="267">
        <v>160</v>
      </c>
      <c r="AI82" s="267">
        <v>40</v>
      </c>
      <c r="AJ82" s="263">
        <v>200</v>
      </c>
      <c r="AK82" s="263">
        <v>20</v>
      </c>
      <c r="AL82" s="236"/>
      <c r="AM82" s="236"/>
      <c r="AN82" s="236"/>
      <c r="AO82" s="236"/>
      <c r="AP82" s="236"/>
      <c r="AQ82" s="236"/>
    </row>
    <row r="83" spans="1:43" x14ac:dyDescent="0.3">
      <c r="A83" s="114" t="s">
        <v>191</v>
      </c>
      <c r="B83" s="102"/>
      <c r="C83" s="102"/>
      <c r="D83" s="102"/>
      <c r="E83" s="110"/>
      <c r="F83" s="111"/>
      <c r="G83" s="111"/>
      <c r="H83" s="102"/>
      <c r="I83" s="102"/>
      <c r="J83" s="102"/>
      <c r="K83" s="102"/>
      <c r="L83" s="102"/>
      <c r="M83" s="102"/>
      <c r="N83" s="102"/>
      <c r="O83" s="102"/>
      <c r="P83" s="102"/>
      <c r="Q83" s="102"/>
      <c r="R83" s="102"/>
      <c r="S83" s="102"/>
      <c r="T83" s="102"/>
      <c r="U83" s="102"/>
      <c r="V83" s="102"/>
      <c r="W83" s="102"/>
      <c r="X83" s="102"/>
      <c r="Y83" s="115"/>
      <c r="Z83" s="113"/>
      <c r="AA83" s="113"/>
      <c r="AB83" s="113"/>
      <c r="AC83" s="116"/>
      <c r="AD83"/>
      <c r="AE83"/>
      <c r="AF83" s="266" t="s">
        <v>86</v>
      </c>
      <c r="AG83" s="265">
        <v>400</v>
      </c>
      <c r="AH83" s="267">
        <v>70</v>
      </c>
      <c r="AI83" s="267">
        <v>50</v>
      </c>
      <c r="AJ83" s="263">
        <v>150</v>
      </c>
      <c r="AK83" s="263">
        <v>30</v>
      </c>
      <c r="AL83" s="236"/>
      <c r="AM83" s="236"/>
      <c r="AN83" s="236"/>
      <c r="AO83" s="236"/>
      <c r="AP83" s="236"/>
      <c r="AQ83" s="236"/>
    </row>
    <row r="84" spans="1:43" ht="18" customHeight="1" x14ac:dyDescent="0.3">
      <c r="A84" s="109"/>
      <c r="B84" s="102"/>
      <c r="C84" s="102"/>
      <c r="D84" s="102"/>
      <c r="E84" s="110"/>
      <c r="F84" s="111"/>
      <c r="G84" s="111"/>
      <c r="H84" s="102"/>
      <c r="I84" s="102"/>
      <c r="J84" s="102"/>
      <c r="K84" s="102"/>
      <c r="L84" s="102"/>
      <c r="M84" s="102"/>
      <c r="N84" s="102"/>
      <c r="O84" s="102"/>
      <c r="P84" s="102"/>
      <c r="Q84" s="102"/>
      <c r="R84" s="102"/>
      <c r="S84" s="102"/>
      <c r="T84" s="102"/>
      <c r="U84" s="102"/>
      <c r="V84" s="102"/>
      <c r="W84" s="102"/>
      <c r="X84" s="102"/>
      <c r="Y84" s="102"/>
      <c r="Z84" s="102"/>
      <c r="AA84" s="102"/>
      <c r="AB84" s="102"/>
      <c r="AC84" s="117"/>
      <c r="AD84"/>
      <c r="AE84"/>
      <c r="AF84" s="268" t="s">
        <v>87</v>
      </c>
      <c r="AG84" s="269">
        <v>150</v>
      </c>
      <c r="AH84" s="270">
        <v>60</v>
      </c>
      <c r="AI84" s="270">
        <v>20</v>
      </c>
      <c r="AJ84" s="271">
        <v>60</v>
      </c>
      <c r="AK84" s="271">
        <v>20</v>
      </c>
      <c r="AL84" s="236"/>
      <c r="AM84" s="236"/>
      <c r="AN84" s="236"/>
      <c r="AO84" s="236"/>
      <c r="AP84" s="236"/>
      <c r="AQ84" s="236"/>
    </row>
    <row r="85" spans="1:43" x14ac:dyDescent="0.3">
      <c r="A85" s="118" t="str">
        <f>A10</f>
        <v>Partie C: C3 Besoins pour les cultures spéciales</v>
      </c>
      <c r="B85" s="119"/>
      <c r="C85" s="119"/>
      <c r="D85" s="119"/>
      <c r="E85" s="120"/>
      <c r="F85" s="121"/>
      <c r="G85" s="121"/>
      <c r="H85" s="119"/>
      <c r="I85" s="119"/>
      <c r="J85" s="119"/>
      <c r="K85" s="119"/>
      <c r="L85" s="119"/>
      <c r="M85" s="119"/>
      <c r="N85" s="119"/>
      <c r="O85" s="119"/>
      <c r="P85" s="119"/>
      <c r="Q85" s="119"/>
      <c r="R85" s="122" t="str">
        <f>R10</f>
        <v>Partie D: engrais utilisés pour la campagne</v>
      </c>
      <c r="S85" s="119"/>
      <c r="T85" s="119"/>
      <c r="U85" s="119"/>
      <c r="V85" s="119"/>
      <c r="W85" s="119"/>
      <c r="X85" s="119"/>
      <c r="Y85" s="119"/>
      <c r="Z85" s="119"/>
      <c r="AA85" s="119"/>
      <c r="AB85" s="119"/>
      <c r="AC85" s="123"/>
      <c r="AD85"/>
      <c r="AE85"/>
      <c r="AF85" s="266" t="s">
        <v>88</v>
      </c>
      <c r="AG85" s="265">
        <v>350</v>
      </c>
      <c r="AH85" s="267">
        <v>90</v>
      </c>
      <c r="AI85" s="267">
        <v>20</v>
      </c>
      <c r="AJ85" s="263">
        <v>70</v>
      </c>
      <c r="AK85" s="263">
        <v>10</v>
      </c>
      <c r="AL85" s="236"/>
      <c r="AM85" s="236"/>
      <c r="AN85" s="236"/>
      <c r="AO85" s="236"/>
      <c r="AP85" s="236"/>
      <c r="AQ85" s="236"/>
    </row>
    <row r="86" spans="1:43" ht="13.5" thickBot="1" x14ac:dyDescent="0.35">
      <c r="A86" s="124"/>
      <c r="B86" s="125"/>
      <c r="C86" s="125"/>
      <c r="D86" s="125"/>
      <c r="E86" s="126"/>
      <c r="F86" s="127"/>
      <c r="G86" s="127"/>
      <c r="H86" s="125"/>
      <c r="I86" s="125"/>
      <c r="J86" s="125"/>
      <c r="K86" s="125"/>
      <c r="L86" s="125"/>
      <c r="M86" s="125"/>
      <c r="N86" s="125"/>
      <c r="O86" s="125"/>
      <c r="P86" s="125"/>
      <c r="Q86" s="125"/>
      <c r="R86" s="125"/>
      <c r="S86" s="125"/>
      <c r="T86" s="125"/>
      <c r="U86" s="125"/>
      <c r="V86" s="125"/>
      <c r="W86" s="125"/>
      <c r="X86" s="125"/>
      <c r="Y86" s="128"/>
      <c r="Z86" s="129"/>
      <c r="AA86" s="129"/>
      <c r="AB86" s="129"/>
      <c r="AC86" s="130"/>
      <c r="AD86"/>
      <c r="AE86"/>
      <c r="AF86" s="266" t="s">
        <v>89</v>
      </c>
      <c r="AG86" s="265">
        <v>600</v>
      </c>
      <c r="AH86" s="267">
        <v>110</v>
      </c>
      <c r="AI86" s="267">
        <v>40</v>
      </c>
      <c r="AJ86" s="263">
        <v>120</v>
      </c>
      <c r="AK86" s="263">
        <v>10</v>
      </c>
      <c r="AL86" s="236"/>
      <c r="AM86" s="236"/>
      <c r="AN86" s="236"/>
      <c r="AO86" s="236"/>
      <c r="AP86" s="236"/>
      <c r="AQ86" s="236"/>
    </row>
    <row r="87" spans="1:43" x14ac:dyDescent="0.3">
      <c r="A87" s="131" t="s">
        <v>13</v>
      </c>
      <c r="B87" s="132"/>
      <c r="C87" s="132"/>
      <c r="D87" s="133" t="s">
        <v>14</v>
      </c>
      <c r="E87" s="134"/>
      <c r="F87" s="135" t="s">
        <v>15</v>
      </c>
      <c r="G87" s="136"/>
      <c r="H87" s="137"/>
      <c r="I87" s="138"/>
      <c r="J87" s="139"/>
      <c r="K87" s="140" t="s">
        <v>16</v>
      </c>
      <c r="L87" s="141"/>
      <c r="M87" s="142"/>
      <c r="N87" s="143" t="s">
        <v>17</v>
      </c>
      <c r="O87" s="137"/>
      <c r="P87" s="144"/>
      <c r="Q87" s="145"/>
      <c r="R87" s="133" t="s">
        <v>18</v>
      </c>
      <c r="S87" s="144"/>
      <c r="T87" s="145"/>
      <c r="U87" s="144"/>
      <c r="V87" s="144"/>
      <c r="W87" s="144"/>
      <c r="X87" s="146"/>
      <c r="Y87" s="147" t="s">
        <v>19</v>
      </c>
      <c r="Z87" s="137"/>
      <c r="AA87" s="138"/>
      <c r="AB87" s="133"/>
      <c r="AC87" s="148"/>
      <c r="AD87"/>
      <c r="AE87"/>
      <c r="AF87" s="266" t="s">
        <v>90</v>
      </c>
      <c r="AG87" s="265">
        <v>250</v>
      </c>
      <c r="AH87" s="267">
        <v>120</v>
      </c>
      <c r="AI87" s="267">
        <v>30</v>
      </c>
      <c r="AJ87" s="263">
        <v>100</v>
      </c>
      <c r="AK87" s="263">
        <v>10</v>
      </c>
      <c r="AL87" s="236"/>
      <c r="AM87" s="236"/>
      <c r="AN87" s="236"/>
      <c r="AO87" s="236"/>
      <c r="AP87" s="236"/>
      <c r="AQ87" s="236"/>
    </row>
    <row r="88" spans="1:43" x14ac:dyDescent="0.3">
      <c r="A88" s="150">
        <v>1</v>
      </c>
      <c r="B88" s="151">
        <v>2</v>
      </c>
      <c r="C88" s="152">
        <v>3</v>
      </c>
      <c r="D88" s="153">
        <v>4</v>
      </c>
      <c r="E88" s="154">
        <v>5</v>
      </c>
      <c r="F88" s="425">
        <v>6</v>
      </c>
      <c r="G88" s="426"/>
      <c r="H88" s="426"/>
      <c r="I88" s="426"/>
      <c r="J88" s="427"/>
      <c r="K88" s="425">
        <v>7</v>
      </c>
      <c r="L88" s="426"/>
      <c r="M88" s="427"/>
      <c r="N88" s="425">
        <v>8</v>
      </c>
      <c r="O88" s="426"/>
      <c r="P88" s="426"/>
      <c r="Q88" s="427"/>
      <c r="R88" s="425">
        <v>9</v>
      </c>
      <c r="S88" s="426"/>
      <c r="T88" s="427"/>
      <c r="U88" s="425">
        <v>10</v>
      </c>
      <c r="V88" s="426"/>
      <c r="W88" s="426"/>
      <c r="X88" s="427"/>
      <c r="Y88" s="155">
        <v>11</v>
      </c>
      <c r="Z88" s="428">
        <v>12</v>
      </c>
      <c r="AA88" s="426"/>
      <c r="AB88" s="426"/>
      <c r="AC88" s="429"/>
      <c r="AD88"/>
      <c r="AE88"/>
      <c r="AF88" s="266" t="s">
        <v>92</v>
      </c>
      <c r="AG88" s="265">
        <v>600</v>
      </c>
      <c r="AH88" s="267">
        <v>110</v>
      </c>
      <c r="AI88" s="267">
        <v>40</v>
      </c>
      <c r="AJ88" s="263">
        <v>250</v>
      </c>
      <c r="AK88" s="263">
        <v>20</v>
      </c>
      <c r="AL88" s="236"/>
      <c r="AM88" s="236"/>
      <c r="AN88" s="236"/>
      <c r="AO88" s="236"/>
      <c r="AP88" s="236"/>
      <c r="AQ88" s="236"/>
    </row>
    <row r="89" spans="1:43" ht="24" x14ac:dyDescent="0.3">
      <c r="A89" s="188" t="s">
        <v>20</v>
      </c>
      <c r="B89" s="189" t="s">
        <v>21</v>
      </c>
      <c r="C89" s="189" t="s">
        <v>22</v>
      </c>
      <c r="D89" s="158" t="s">
        <v>213</v>
      </c>
      <c r="E89" s="190" t="s">
        <v>23</v>
      </c>
      <c r="F89" s="191" t="s">
        <v>24</v>
      </c>
      <c r="G89" s="192"/>
      <c r="H89" s="119"/>
      <c r="I89" s="193"/>
      <c r="J89" s="194"/>
      <c r="K89" s="164" t="s">
        <v>240</v>
      </c>
      <c r="L89" s="162"/>
      <c r="M89" s="163"/>
      <c r="N89" s="165" t="s">
        <v>243</v>
      </c>
      <c r="O89" s="195"/>
      <c r="P89" s="195"/>
      <c r="Q89" s="196"/>
      <c r="R89" s="197" t="s">
        <v>25</v>
      </c>
      <c r="S89" s="232"/>
      <c r="T89" s="198"/>
      <c r="U89" s="199" t="s">
        <v>26</v>
      </c>
      <c r="V89" s="200"/>
      <c r="W89" s="200"/>
      <c r="X89" s="201"/>
      <c r="Y89" s="202" t="s">
        <v>194</v>
      </c>
      <c r="Z89" s="165" t="s">
        <v>243</v>
      </c>
      <c r="AA89" s="203"/>
      <c r="AB89" s="203"/>
      <c r="AC89" s="204"/>
      <c r="AD89"/>
      <c r="AE89"/>
      <c r="AF89" s="266" t="s">
        <v>93</v>
      </c>
      <c r="AG89" s="265">
        <v>900</v>
      </c>
      <c r="AH89" s="267">
        <v>130</v>
      </c>
      <c r="AI89" s="267">
        <v>50</v>
      </c>
      <c r="AJ89" s="263">
        <v>300</v>
      </c>
      <c r="AK89" s="263">
        <v>20</v>
      </c>
      <c r="AL89" s="236"/>
      <c r="AM89" s="236"/>
      <c r="AN89" s="236"/>
      <c r="AO89" s="236"/>
      <c r="AP89" s="236"/>
      <c r="AQ89" s="236"/>
    </row>
    <row r="90" spans="1:43" ht="15.5" thickBot="1" x14ac:dyDescent="0.45">
      <c r="A90" s="169"/>
      <c r="B90" s="170"/>
      <c r="C90" s="205" t="s">
        <v>27</v>
      </c>
      <c r="D90" s="172"/>
      <c r="E90" s="173" t="s">
        <v>27</v>
      </c>
      <c r="F90" s="176" t="s">
        <v>28</v>
      </c>
      <c r="G90" s="229" t="s">
        <v>214</v>
      </c>
      <c r="H90" s="175" t="s">
        <v>192</v>
      </c>
      <c r="I90" s="176" t="s">
        <v>193</v>
      </c>
      <c r="J90" s="177" t="s">
        <v>4</v>
      </c>
      <c r="K90" s="175" t="s">
        <v>192</v>
      </c>
      <c r="L90" s="176" t="s">
        <v>193</v>
      </c>
      <c r="M90" s="177" t="s">
        <v>4</v>
      </c>
      <c r="N90" s="176" t="s">
        <v>28</v>
      </c>
      <c r="O90" s="175" t="s">
        <v>192</v>
      </c>
      <c r="P90" s="176" t="s">
        <v>193</v>
      </c>
      <c r="Q90" s="177" t="s">
        <v>4</v>
      </c>
      <c r="R90" s="206"/>
      <c r="S90" s="178"/>
      <c r="T90" s="179"/>
      <c r="U90" s="180" t="s">
        <v>28</v>
      </c>
      <c r="V90" s="175" t="s">
        <v>192</v>
      </c>
      <c r="W90" s="176" t="s">
        <v>193</v>
      </c>
      <c r="X90" s="176" t="s">
        <v>4</v>
      </c>
      <c r="Y90" s="181"/>
      <c r="Z90" s="176" t="s">
        <v>28</v>
      </c>
      <c r="AA90" s="175" t="s">
        <v>192</v>
      </c>
      <c r="AB90" s="176" t="s">
        <v>193</v>
      </c>
      <c r="AC90" s="182" t="s">
        <v>4</v>
      </c>
      <c r="AD90"/>
      <c r="AE90"/>
      <c r="AF90" s="268" t="s">
        <v>94</v>
      </c>
      <c r="AG90" s="269">
        <v>250</v>
      </c>
      <c r="AH90" s="270">
        <v>50</v>
      </c>
      <c r="AI90" s="270">
        <v>30</v>
      </c>
      <c r="AJ90" s="271">
        <v>100</v>
      </c>
      <c r="AK90" s="271">
        <v>10</v>
      </c>
      <c r="AL90" s="236"/>
      <c r="AM90" s="236"/>
      <c r="AN90" s="236"/>
      <c r="AO90" s="236"/>
      <c r="AP90" s="236"/>
      <c r="AQ90" s="236"/>
    </row>
    <row r="91" spans="1:43" ht="13.5" thickBot="1" x14ac:dyDescent="0.35">
      <c r="A91" s="169"/>
      <c r="B91" s="185" t="s">
        <v>33</v>
      </c>
      <c r="C91" s="207">
        <f>C74</f>
        <v>1</v>
      </c>
      <c r="D91" s="185" t="s">
        <v>33</v>
      </c>
      <c r="E91" s="305">
        <f>E74</f>
        <v>2</v>
      </c>
      <c r="F91" s="306"/>
      <c r="G91" s="302"/>
      <c r="H91" s="171"/>
      <c r="I91" s="205"/>
      <c r="J91" s="179"/>
      <c r="K91" s="171"/>
      <c r="L91" s="171"/>
      <c r="M91" s="208"/>
      <c r="N91" s="209" t="s">
        <v>34</v>
      </c>
      <c r="O91" s="210"/>
      <c r="P91" s="186"/>
      <c r="Q91" s="211"/>
      <c r="R91" s="212"/>
      <c r="S91" s="212"/>
      <c r="T91" s="187"/>
      <c r="U91" s="303"/>
      <c r="V91" s="304"/>
      <c r="W91" s="304"/>
      <c r="X91" s="304"/>
      <c r="Y91" s="303"/>
      <c r="Z91" s="422" t="s">
        <v>35</v>
      </c>
      <c r="AA91" s="423"/>
      <c r="AB91" s="423"/>
      <c r="AC91" s="424"/>
      <c r="AD91"/>
      <c r="AE91"/>
      <c r="AF91" s="266" t="s">
        <v>95</v>
      </c>
      <c r="AG91" s="265">
        <v>350</v>
      </c>
      <c r="AH91" s="267">
        <v>100</v>
      </c>
      <c r="AI91" s="267">
        <v>40</v>
      </c>
      <c r="AJ91" s="263">
        <v>140</v>
      </c>
      <c r="AK91" s="263">
        <v>20</v>
      </c>
      <c r="AL91" s="236"/>
      <c r="AM91" s="236"/>
      <c r="AN91" s="236"/>
      <c r="AO91" s="236"/>
      <c r="AP91" s="236"/>
      <c r="AQ91" s="236"/>
    </row>
    <row r="92" spans="1:43" ht="13.5" thickBot="1" x14ac:dyDescent="0.35">
      <c r="A92" s="295"/>
      <c r="B92" s="296"/>
      <c r="C92" s="296"/>
      <c r="D92" s="296"/>
      <c r="E92" s="297"/>
      <c r="F92" s="298"/>
      <c r="G92" s="298"/>
      <c r="H92" s="296"/>
      <c r="I92" s="296"/>
      <c r="J92" s="299"/>
      <c r="K92" s="296"/>
      <c r="L92" s="296"/>
      <c r="M92" s="299"/>
      <c r="N92" s="213">
        <f>N74</f>
        <v>60</v>
      </c>
      <c r="O92" s="214">
        <f>O74</f>
        <v>20</v>
      </c>
      <c r="P92" s="215">
        <f>P74</f>
        <v>75</v>
      </c>
      <c r="Q92" s="216">
        <f>Q74</f>
        <v>20</v>
      </c>
      <c r="R92" s="300"/>
      <c r="S92" s="300"/>
      <c r="T92" s="301"/>
      <c r="U92" s="300"/>
      <c r="V92" s="300"/>
      <c r="W92" s="300"/>
      <c r="X92" s="299"/>
      <c r="Y92" s="296"/>
      <c r="Z92" s="214">
        <f>Z74</f>
        <v>0</v>
      </c>
      <c r="AA92" s="215">
        <f>AA74</f>
        <v>0</v>
      </c>
      <c r="AB92" s="215">
        <f>AB74</f>
        <v>0</v>
      </c>
      <c r="AC92" s="215">
        <f>AC74</f>
        <v>0</v>
      </c>
      <c r="AD92"/>
      <c r="AE92"/>
      <c r="AF92" s="268" t="s">
        <v>96</v>
      </c>
      <c r="AG92" s="269">
        <v>600</v>
      </c>
      <c r="AH92" s="270">
        <v>190</v>
      </c>
      <c r="AI92" s="270">
        <v>70</v>
      </c>
      <c r="AJ92" s="271">
        <v>300</v>
      </c>
      <c r="AK92" s="271">
        <v>20</v>
      </c>
      <c r="AL92" s="236"/>
      <c r="AM92" s="236"/>
      <c r="AN92" s="236"/>
      <c r="AO92" s="236"/>
      <c r="AP92" s="236"/>
      <c r="AQ92" s="236"/>
    </row>
    <row r="93" spans="1:43" ht="13.9" customHeight="1" x14ac:dyDescent="0.25">
      <c r="A93" s="91"/>
      <c r="B93" s="78"/>
      <c r="C93" s="79"/>
      <c r="D93" s="80"/>
      <c r="E93" s="81"/>
      <c r="F93" s="183">
        <f t="shared" ref="F93" si="34">IF(D93="",0,INDEX($AF$4:$AK$148,MATCH($D93,$AF$4:$AF$148,0),3))</f>
        <v>0</v>
      </c>
      <c r="G93" s="86"/>
      <c r="H93" s="183">
        <f t="shared" ref="H93:H111" si="35">IF($D93="",0,INDEX($AF$4:$AK$148,MATCH($D93,$AF$4:$AF$148,0),4))</f>
        <v>0</v>
      </c>
      <c r="I93" s="183">
        <f t="shared" ref="I93:I111" si="36">IF($D93="",0,INDEX($AF$4:$AK$148,MATCH($D93,$AF$4:$AF$148,0),5))</f>
        <v>0</v>
      </c>
      <c r="J93" s="183">
        <f t="shared" ref="J93:J111" si="37">IF($D93="",0,INDEX($AF$4:$AK$148,MATCH($D93,$AF$4:$AF$148,0),6))</f>
        <v>0</v>
      </c>
      <c r="K93" s="83"/>
      <c r="L93" s="84"/>
      <c r="M93" s="85"/>
      <c r="N93" s="98">
        <f>F93*E93+G93</f>
        <v>0</v>
      </c>
      <c r="O93" s="98">
        <f t="shared" ref="O93:O111" si="38">ROUND(H93*K93*$E93,0)</f>
        <v>0</v>
      </c>
      <c r="P93" s="98">
        <f t="shared" ref="P93" si="39">ROUND(I93*L93*$E93,0)</f>
        <v>0</v>
      </c>
      <c r="Q93" s="98">
        <f t="shared" ref="Q93" si="40">ROUND(J93*M93*$E93,0)</f>
        <v>0</v>
      </c>
      <c r="R93" s="410"/>
      <c r="S93" s="411"/>
      <c r="T93" s="412"/>
      <c r="U93" s="94"/>
      <c r="V93" s="94"/>
      <c r="W93" s="94"/>
      <c r="X93" s="84"/>
      <c r="Y93" s="83"/>
      <c r="Z93" s="98">
        <f>ROUND((U93*Y93)/100,0)</f>
        <v>0</v>
      </c>
      <c r="AA93" s="98">
        <f>ROUND(V93*Y93/100,0)</f>
        <v>0</v>
      </c>
      <c r="AB93" s="101">
        <f>ROUND(W93*Y93/100,0)</f>
        <v>0</v>
      </c>
      <c r="AC93" s="100">
        <f>ROUND(X93*Y93/100,0)</f>
        <v>0</v>
      </c>
      <c r="AD93"/>
      <c r="AE93"/>
      <c r="AF93" s="266" t="s">
        <v>97</v>
      </c>
      <c r="AG93" s="265">
        <v>600</v>
      </c>
      <c r="AH93" s="267">
        <v>180</v>
      </c>
      <c r="AI93" s="267">
        <v>70</v>
      </c>
      <c r="AJ93" s="263">
        <v>300</v>
      </c>
      <c r="AK93" s="263">
        <v>20</v>
      </c>
      <c r="AL93" s="236"/>
      <c r="AM93" s="236"/>
      <c r="AN93" s="236"/>
      <c r="AO93" s="236"/>
      <c r="AP93" s="236"/>
      <c r="AQ93" s="236"/>
    </row>
    <row r="94" spans="1:43" ht="13.9" customHeight="1" x14ac:dyDescent="0.25">
      <c r="A94" s="91"/>
      <c r="B94" s="78"/>
      <c r="C94" s="79"/>
      <c r="D94" s="80"/>
      <c r="E94" s="81"/>
      <c r="F94" s="183">
        <f t="shared" ref="F94:F111" si="41">IF(D94="",0,INDEX($AF$4:$AK$148,MATCH($D94,$AF$4:$AF$148,0),3))</f>
        <v>0</v>
      </c>
      <c r="G94" s="86"/>
      <c r="H94" s="183">
        <f t="shared" si="35"/>
        <v>0</v>
      </c>
      <c r="I94" s="183">
        <f t="shared" si="36"/>
        <v>0</v>
      </c>
      <c r="J94" s="183">
        <f t="shared" si="37"/>
        <v>0</v>
      </c>
      <c r="K94" s="83"/>
      <c r="L94" s="84"/>
      <c r="M94" s="85"/>
      <c r="N94" s="98">
        <f t="shared" ref="N94:N111" si="42">F94*E94+G94</f>
        <v>0</v>
      </c>
      <c r="O94" s="98">
        <f t="shared" si="38"/>
        <v>0</v>
      </c>
      <c r="P94" s="98">
        <f t="shared" ref="P94:P111" si="43">ROUND(I94*L94*$E94,0)</f>
        <v>0</v>
      </c>
      <c r="Q94" s="98">
        <f t="shared" ref="Q94:Q111" si="44">ROUND(J94*M94*$E94,0)</f>
        <v>0</v>
      </c>
      <c r="R94" s="410"/>
      <c r="S94" s="411"/>
      <c r="T94" s="412"/>
      <c r="U94" s="94"/>
      <c r="V94" s="94"/>
      <c r="W94" s="94"/>
      <c r="X94" s="84"/>
      <c r="Y94" s="83"/>
      <c r="Z94" s="98">
        <f>ROUND((U94*Y94)/100,0)</f>
        <v>0</v>
      </c>
      <c r="AA94" s="98">
        <f>ROUND(V94*Y94/100,0)</f>
        <v>0</v>
      </c>
      <c r="AB94" s="101">
        <f>ROUND(W94*Y94/100,0)</f>
        <v>0</v>
      </c>
      <c r="AC94" s="100">
        <f>ROUND(X94*Y94/100,0)</f>
        <v>0</v>
      </c>
      <c r="AD94"/>
      <c r="AE94"/>
      <c r="AF94" s="266" t="s">
        <v>98</v>
      </c>
      <c r="AG94" s="265">
        <v>400</v>
      </c>
      <c r="AH94" s="267">
        <v>160</v>
      </c>
      <c r="AI94" s="267">
        <v>30</v>
      </c>
      <c r="AJ94" s="263">
        <v>180</v>
      </c>
      <c r="AK94" s="263">
        <v>20</v>
      </c>
      <c r="AL94" s="236"/>
      <c r="AM94" s="236"/>
      <c r="AN94" s="236"/>
      <c r="AO94" s="236"/>
      <c r="AP94" s="236"/>
      <c r="AQ94" s="236"/>
    </row>
    <row r="95" spans="1:43" ht="13.9" customHeight="1" x14ac:dyDescent="0.25">
      <c r="A95" s="91"/>
      <c r="B95" s="78"/>
      <c r="C95" s="79"/>
      <c r="D95" s="80"/>
      <c r="E95" s="81"/>
      <c r="F95" s="183">
        <f t="shared" si="41"/>
        <v>0</v>
      </c>
      <c r="G95" s="86"/>
      <c r="H95" s="183">
        <f t="shared" si="35"/>
        <v>0</v>
      </c>
      <c r="I95" s="183">
        <f t="shared" si="36"/>
        <v>0</v>
      </c>
      <c r="J95" s="183">
        <f t="shared" si="37"/>
        <v>0</v>
      </c>
      <c r="K95" s="83"/>
      <c r="L95" s="84"/>
      <c r="M95" s="85"/>
      <c r="N95" s="98">
        <f t="shared" si="42"/>
        <v>0</v>
      </c>
      <c r="O95" s="98">
        <f t="shared" si="38"/>
        <v>0</v>
      </c>
      <c r="P95" s="98">
        <f t="shared" si="43"/>
        <v>0</v>
      </c>
      <c r="Q95" s="98">
        <f t="shared" si="44"/>
        <v>0</v>
      </c>
      <c r="R95" s="410"/>
      <c r="S95" s="411"/>
      <c r="T95" s="412"/>
      <c r="U95" s="94"/>
      <c r="V95" s="94"/>
      <c r="W95" s="94"/>
      <c r="X95" s="84"/>
      <c r="Y95" s="83"/>
      <c r="Z95" s="98">
        <f>ROUND((U95*Y95)/100,0)</f>
        <v>0</v>
      </c>
      <c r="AA95" s="98">
        <f>ROUND(V95*Y95/100,0)</f>
        <v>0</v>
      </c>
      <c r="AB95" s="101">
        <f>ROUND(W95*Y95/100,0)</f>
        <v>0</v>
      </c>
      <c r="AC95" s="100">
        <f>ROUND(X95*Y95/100,0)</f>
        <v>0</v>
      </c>
      <c r="AD95"/>
      <c r="AE95"/>
      <c r="AF95" s="266" t="s">
        <v>99</v>
      </c>
      <c r="AG95" s="265">
        <v>400</v>
      </c>
      <c r="AH95" s="267">
        <v>180</v>
      </c>
      <c r="AI95" s="267">
        <v>90</v>
      </c>
      <c r="AJ95" s="263">
        <v>290</v>
      </c>
      <c r="AK95" s="263">
        <v>25</v>
      </c>
      <c r="AL95" s="236"/>
      <c r="AM95" s="236"/>
      <c r="AN95" s="236"/>
      <c r="AO95" s="236"/>
      <c r="AP95" s="236"/>
      <c r="AQ95" s="236"/>
    </row>
    <row r="96" spans="1:43" ht="13.9" customHeight="1" x14ac:dyDescent="0.25">
      <c r="A96" s="91"/>
      <c r="B96" s="78"/>
      <c r="C96" s="79"/>
      <c r="D96" s="80"/>
      <c r="E96" s="81"/>
      <c r="F96" s="183">
        <f t="shared" si="41"/>
        <v>0</v>
      </c>
      <c r="G96" s="86"/>
      <c r="H96" s="183">
        <f t="shared" si="35"/>
        <v>0</v>
      </c>
      <c r="I96" s="183">
        <f t="shared" si="36"/>
        <v>0</v>
      </c>
      <c r="J96" s="183">
        <f t="shared" si="37"/>
        <v>0</v>
      </c>
      <c r="K96" s="83"/>
      <c r="L96" s="84"/>
      <c r="M96" s="85"/>
      <c r="N96" s="98">
        <f t="shared" si="42"/>
        <v>0</v>
      </c>
      <c r="O96" s="98">
        <f t="shared" si="38"/>
        <v>0</v>
      </c>
      <c r="P96" s="98">
        <f t="shared" si="43"/>
        <v>0</v>
      </c>
      <c r="Q96" s="98">
        <f t="shared" si="44"/>
        <v>0</v>
      </c>
      <c r="R96" s="410"/>
      <c r="S96" s="411"/>
      <c r="T96" s="412"/>
      <c r="U96" s="94"/>
      <c r="V96" s="94"/>
      <c r="W96" s="94"/>
      <c r="X96" s="84"/>
      <c r="Y96" s="83"/>
      <c r="Z96" s="98">
        <f>ROUND((U96*Y96)/100,0)</f>
        <v>0</v>
      </c>
      <c r="AA96" s="98">
        <f>ROUND(V96*Y96/100,0)</f>
        <v>0</v>
      </c>
      <c r="AB96" s="101">
        <f>ROUND(W96*Y96/100,0)</f>
        <v>0</v>
      </c>
      <c r="AC96" s="100">
        <f>ROUND(X96*Y96/100,0)</f>
        <v>0</v>
      </c>
      <c r="AD96"/>
      <c r="AE96"/>
      <c r="AF96" s="266" t="s">
        <v>263</v>
      </c>
      <c r="AG96" s="265">
        <v>250</v>
      </c>
      <c r="AH96" s="267">
        <v>130</v>
      </c>
      <c r="AI96" s="267">
        <v>30</v>
      </c>
      <c r="AJ96" s="263">
        <v>150</v>
      </c>
      <c r="AK96" s="263">
        <v>15</v>
      </c>
      <c r="AL96" s="236"/>
      <c r="AM96" s="236"/>
      <c r="AN96" s="236"/>
      <c r="AO96" s="236"/>
      <c r="AP96" s="236"/>
      <c r="AQ96" s="236"/>
    </row>
    <row r="97" spans="1:43" ht="13.9" customHeight="1" x14ac:dyDescent="0.25">
      <c r="A97" s="91"/>
      <c r="B97" s="78"/>
      <c r="C97" s="79"/>
      <c r="D97" s="80"/>
      <c r="E97" s="81"/>
      <c r="F97" s="183">
        <f t="shared" si="41"/>
        <v>0</v>
      </c>
      <c r="G97" s="86"/>
      <c r="H97" s="183">
        <f t="shared" si="35"/>
        <v>0</v>
      </c>
      <c r="I97" s="183">
        <f t="shared" si="36"/>
        <v>0</v>
      </c>
      <c r="J97" s="183">
        <f t="shared" si="37"/>
        <v>0</v>
      </c>
      <c r="K97" s="83"/>
      <c r="L97" s="84"/>
      <c r="M97" s="85"/>
      <c r="N97" s="98">
        <f t="shared" si="42"/>
        <v>0</v>
      </c>
      <c r="O97" s="98">
        <f t="shared" si="38"/>
        <v>0</v>
      </c>
      <c r="P97" s="98">
        <f t="shared" si="43"/>
        <v>0</v>
      </c>
      <c r="Q97" s="98">
        <f t="shared" si="44"/>
        <v>0</v>
      </c>
      <c r="R97" s="410"/>
      <c r="S97" s="411"/>
      <c r="T97" s="412"/>
      <c r="U97" s="94"/>
      <c r="V97" s="94"/>
      <c r="W97" s="94"/>
      <c r="X97" s="84"/>
      <c r="Y97" s="83"/>
      <c r="Z97" s="98">
        <f>ROUND((U97*Y97)/100,0)</f>
        <v>0</v>
      </c>
      <c r="AA97" s="98">
        <f>ROUND(V97*Y97/100,0)</f>
        <v>0</v>
      </c>
      <c r="AB97" s="101">
        <f>ROUND(W97*Y97/100,0)</f>
        <v>0</v>
      </c>
      <c r="AC97" s="100">
        <f>ROUND(X97*Y97/100,0)</f>
        <v>0</v>
      </c>
      <c r="AD97"/>
      <c r="AE97"/>
      <c r="AF97" s="266" t="s">
        <v>264</v>
      </c>
      <c r="AG97" s="265">
        <v>150</v>
      </c>
      <c r="AH97" s="267">
        <v>75</v>
      </c>
      <c r="AI97" s="267">
        <v>20</v>
      </c>
      <c r="AJ97" s="263">
        <v>100</v>
      </c>
      <c r="AK97" s="263">
        <v>5</v>
      </c>
      <c r="AL97" s="236"/>
      <c r="AM97" s="236"/>
      <c r="AN97" s="236"/>
      <c r="AO97" s="236"/>
      <c r="AP97" s="236"/>
      <c r="AQ97" s="236"/>
    </row>
    <row r="98" spans="1:43" ht="13.9" customHeight="1" x14ac:dyDescent="0.25">
      <c r="A98" s="91"/>
      <c r="B98" s="78"/>
      <c r="C98" s="79"/>
      <c r="D98" s="80"/>
      <c r="E98" s="93"/>
      <c r="F98" s="183">
        <f t="shared" si="41"/>
        <v>0</v>
      </c>
      <c r="G98" s="86"/>
      <c r="H98" s="183">
        <f t="shared" si="35"/>
        <v>0</v>
      </c>
      <c r="I98" s="183">
        <f t="shared" si="36"/>
        <v>0</v>
      </c>
      <c r="J98" s="183">
        <f t="shared" si="37"/>
        <v>0</v>
      </c>
      <c r="K98" s="83"/>
      <c r="L98" s="89"/>
      <c r="M98" s="90"/>
      <c r="N98" s="98">
        <f t="shared" si="42"/>
        <v>0</v>
      </c>
      <c r="O98" s="98">
        <f t="shared" si="38"/>
        <v>0</v>
      </c>
      <c r="P98" s="98">
        <f t="shared" si="43"/>
        <v>0</v>
      </c>
      <c r="Q98" s="98">
        <f t="shared" si="44"/>
        <v>0</v>
      </c>
      <c r="R98" s="410"/>
      <c r="S98" s="411"/>
      <c r="T98" s="412"/>
      <c r="U98" s="95"/>
      <c r="V98" s="94"/>
      <c r="W98" s="94"/>
      <c r="X98" s="85"/>
      <c r="Y98" s="89"/>
      <c r="Z98" s="171">
        <f t="shared" ref="Z98:Z111" si="45">U98*Y98/100</f>
        <v>0</v>
      </c>
      <c r="AA98" s="171">
        <f t="shared" ref="AA98:AA111" si="46">V98*Y98/100</f>
        <v>0</v>
      </c>
      <c r="AB98" s="217">
        <f t="shared" ref="AB98:AB111" si="47">W98*Y98/100</f>
        <v>0</v>
      </c>
      <c r="AC98" s="218">
        <f t="shared" ref="AC98:AC111" si="48">X98*Y98/100</f>
        <v>0</v>
      </c>
      <c r="AD98"/>
      <c r="AE98"/>
      <c r="AF98" s="266" t="s">
        <v>265</v>
      </c>
      <c r="AG98" s="265">
        <v>350</v>
      </c>
      <c r="AH98" s="267">
        <v>130</v>
      </c>
      <c r="AI98" s="267">
        <v>40</v>
      </c>
      <c r="AJ98" s="263">
        <v>250</v>
      </c>
      <c r="AK98" s="263">
        <v>25</v>
      </c>
      <c r="AL98" s="236"/>
      <c r="AM98" s="236"/>
      <c r="AN98" s="236"/>
      <c r="AO98" s="236"/>
      <c r="AP98" s="236"/>
      <c r="AQ98" s="236"/>
    </row>
    <row r="99" spans="1:43" ht="13.9" customHeight="1" x14ac:dyDescent="0.25">
      <c r="A99" s="91"/>
      <c r="B99" s="78"/>
      <c r="C99" s="79"/>
      <c r="D99" s="80"/>
      <c r="E99" s="93"/>
      <c r="F99" s="183">
        <f t="shared" si="41"/>
        <v>0</v>
      </c>
      <c r="G99" s="86"/>
      <c r="H99" s="183">
        <f t="shared" si="35"/>
        <v>0</v>
      </c>
      <c r="I99" s="183">
        <f t="shared" si="36"/>
        <v>0</v>
      </c>
      <c r="J99" s="183">
        <f t="shared" si="37"/>
        <v>0</v>
      </c>
      <c r="K99" s="83"/>
      <c r="L99" s="89"/>
      <c r="M99" s="90"/>
      <c r="N99" s="98">
        <f t="shared" si="42"/>
        <v>0</v>
      </c>
      <c r="O99" s="98">
        <f t="shared" si="38"/>
        <v>0</v>
      </c>
      <c r="P99" s="98">
        <f t="shared" si="43"/>
        <v>0</v>
      </c>
      <c r="Q99" s="98">
        <f t="shared" si="44"/>
        <v>0</v>
      </c>
      <c r="R99" s="410"/>
      <c r="S99" s="411"/>
      <c r="T99" s="412"/>
      <c r="U99" s="95"/>
      <c r="V99" s="94"/>
      <c r="W99" s="94"/>
      <c r="X99" s="85"/>
      <c r="Y99" s="89"/>
      <c r="Z99" s="171">
        <f t="shared" si="45"/>
        <v>0</v>
      </c>
      <c r="AA99" s="171">
        <f t="shared" si="46"/>
        <v>0</v>
      </c>
      <c r="AB99" s="217">
        <f t="shared" si="47"/>
        <v>0</v>
      </c>
      <c r="AC99" s="218">
        <f t="shared" si="48"/>
        <v>0</v>
      </c>
      <c r="AD99"/>
      <c r="AE99"/>
      <c r="AF99" s="266" t="s">
        <v>101</v>
      </c>
      <c r="AG99" s="265">
        <v>600</v>
      </c>
      <c r="AH99" s="267">
        <v>140</v>
      </c>
      <c r="AI99" s="267">
        <v>40</v>
      </c>
      <c r="AJ99" s="263">
        <v>160</v>
      </c>
      <c r="AK99" s="263">
        <v>20</v>
      </c>
      <c r="AL99" s="236"/>
      <c r="AM99" s="236"/>
      <c r="AN99" s="236"/>
      <c r="AO99" s="236"/>
      <c r="AP99" s="236"/>
      <c r="AQ99" s="236"/>
    </row>
    <row r="100" spans="1:43" ht="13.9" customHeight="1" x14ac:dyDescent="0.25">
      <c r="A100" s="91"/>
      <c r="B100" s="78"/>
      <c r="C100" s="79"/>
      <c r="D100" s="80"/>
      <c r="E100" s="93"/>
      <c r="F100" s="183">
        <f t="shared" si="41"/>
        <v>0</v>
      </c>
      <c r="G100" s="86"/>
      <c r="H100" s="183">
        <f t="shared" si="35"/>
        <v>0</v>
      </c>
      <c r="I100" s="183">
        <f t="shared" si="36"/>
        <v>0</v>
      </c>
      <c r="J100" s="183">
        <f t="shared" si="37"/>
        <v>0</v>
      </c>
      <c r="K100" s="83"/>
      <c r="L100" s="89"/>
      <c r="M100" s="90"/>
      <c r="N100" s="98">
        <f t="shared" si="42"/>
        <v>0</v>
      </c>
      <c r="O100" s="98">
        <f t="shared" si="38"/>
        <v>0</v>
      </c>
      <c r="P100" s="98">
        <f t="shared" si="43"/>
        <v>0</v>
      </c>
      <c r="Q100" s="98">
        <f t="shared" si="44"/>
        <v>0</v>
      </c>
      <c r="R100" s="410"/>
      <c r="S100" s="411"/>
      <c r="T100" s="412"/>
      <c r="U100" s="95"/>
      <c r="V100" s="94"/>
      <c r="W100" s="94"/>
      <c r="X100" s="85"/>
      <c r="Y100" s="89"/>
      <c r="Z100" s="171">
        <f t="shared" si="45"/>
        <v>0</v>
      </c>
      <c r="AA100" s="171">
        <f t="shared" si="46"/>
        <v>0</v>
      </c>
      <c r="AB100" s="217">
        <f t="shared" si="47"/>
        <v>0</v>
      </c>
      <c r="AC100" s="218">
        <f t="shared" si="48"/>
        <v>0</v>
      </c>
      <c r="AD100"/>
      <c r="AE100"/>
      <c r="AF100" s="266" t="s">
        <v>102</v>
      </c>
      <c r="AG100" s="265">
        <v>1000</v>
      </c>
      <c r="AH100" s="267">
        <v>150</v>
      </c>
      <c r="AI100" s="267">
        <v>60</v>
      </c>
      <c r="AJ100" s="263">
        <v>220</v>
      </c>
      <c r="AK100" s="263">
        <v>30</v>
      </c>
      <c r="AL100" s="236"/>
      <c r="AM100" s="236"/>
      <c r="AN100" s="236"/>
      <c r="AO100" s="236"/>
      <c r="AP100" s="236"/>
      <c r="AQ100" s="236"/>
    </row>
    <row r="101" spans="1:43" ht="13.9" customHeight="1" x14ac:dyDescent="0.25">
      <c r="A101" s="91"/>
      <c r="B101" s="78"/>
      <c r="C101" s="79"/>
      <c r="D101" s="80"/>
      <c r="E101" s="93"/>
      <c r="F101" s="183">
        <f t="shared" si="41"/>
        <v>0</v>
      </c>
      <c r="G101" s="86"/>
      <c r="H101" s="183">
        <f t="shared" si="35"/>
        <v>0</v>
      </c>
      <c r="I101" s="183">
        <f t="shared" si="36"/>
        <v>0</v>
      </c>
      <c r="J101" s="183">
        <f t="shared" si="37"/>
        <v>0</v>
      </c>
      <c r="K101" s="83"/>
      <c r="L101" s="89"/>
      <c r="M101" s="90"/>
      <c r="N101" s="98">
        <f t="shared" si="42"/>
        <v>0</v>
      </c>
      <c r="O101" s="98">
        <f t="shared" si="38"/>
        <v>0</v>
      </c>
      <c r="P101" s="98">
        <f t="shared" si="43"/>
        <v>0</v>
      </c>
      <c r="Q101" s="98">
        <f t="shared" si="44"/>
        <v>0</v>
      </c>
      <c r="R101" s="410"/>
      <c r="S101" s="411"/>
      <c r="T101" s="412"/>
      <c r="U101" s="95"/>
      <c r="V101" s="94"/>
      <c r="W101" s="94"/>
      <c r="X101" s="85"/>
      <c r="Y101" s="89"/>
      <c r="Z101" s="171">
        <f t="shared" si="45"/>
        <v>0</v>
      </c>
      <c r="AA101" s="171">
        <f t="shared" si="46"/>
        <v>0</v>
      </c>
      <c r="AB101" s="217">
        <f t="shared" si="47"/>
        <v>0</v>
      </c>
      <c r="AC101" s="218">
        <f t="shared" si="48"/>
        <v>0</v>
      </c>
      <c r="AD101"/>
      <c r="AE101"/>
      <c r="AF101" s="266" t="s">
        <v>266</v>
      </c>
      <c r="AG101" s="265">
        <v>150</v>
      </c>
      <c r="AH101" s="267">
        <v>180</v>
      </c>
      <c r="AI101" s="267">
        <v>25</v>
      </c>
      <c r="AJ101" s="263">
        <v>150</v>
      </c>
      <c r="AK101" s="263">
        <v>20</v>
      </c>
      <c r="AL101" s="236"/>
      <c r="AM101" s="236"/>
      <c r="AN101" s="236"/>
      <c r="AO101" s="236"/>
      <c r="AP101" s="236"/>
      <c r="AQ101" s="236"/>
    </row>
    <row r="102" spans="1:43" ht="13.9" customHeight="1" x14ac:dyDescent="0.25">
      <c r="A102" s="91"/>
      <c r="B102" s="78"/>
      <c r="C102" s="79"/>
      <c r="D102" s="80"/>
      <c r="E102" s="93"/>
      <c r="F102" s="183">
        <f t="shared" si="41"/>
        <v>0</v>
      </c>
      <c r="G102" s="86"/>
      <c r="H102" s="183">
        <f t="shared" si="35"/>
        <v>0</v>
      </c>
      <c r="I102" s="183">
        <f t="shared" si="36"/>
        <v>0</v>
      </c>
      <c r="J102" s="183">
        <f t="shared" si="37"/>
        <v>0</v>
      </c>
      <c r="K102" s="83"/>
      <c r="L102" s="89"/>
      <c r="M102" s="90"/>
      <c r="N102" s="98">
        <f t="shared" si="42"/>
        <v>0</v>
      </c>
      <c r="O102" s="98">
        <f t="shared" si="38"/>
        <v>0</v>
      </c>
      <c r="P102" s="98">
        <f t="shared" si="43"/>
        <v>0</v>
      </c>
      <c r="Q102" s="98">
        <f t="shared" si="44"/>
        <v>0</v>
      </c>
      <c r="R102" s="410"/>
      <c r="S102" s="411"/>
      <c r="T102" s="412"/>
      <c r="U102" s="95"/>
      <c r="V102" s="94"/>
      <c r="W102" s="94"/>
      <c r="X102" s="85"/>
      <c r="Y102" s="89"/>
      <c r="Z102" s="171">
        <f t="shared" si="45"/>
        <v>0</v>
      </c>
      <c r="AA102" s="171">
        <f t="shared" si="46"/>
        <v>0</v>
      </c>
      <c r="AB102" s="217">
        <f t="shared" si="47"/>
        <v>0</v>
      </c>
      <c r="AC102" s="218">
        <f t="shared" si="48"/>
        <v>0</v>
      </c>
      <c r="AD102"/>
      <c r="AE102"/>
      <c r="AF102" s="266" t="s">
        <v>267</v>
      </c>
      <c r="AG102" s="265">
        <v>200</v>
      </c>
      <c r="AH102" s="267">
        <v>190</v>
      </c>
      <c r="AI102" s="267">
        <v>40</v>
      </c>
      <c r="AJ102" s="263">
        <v>180</v>
      </c>
      <c r="AK102" s="263">
        <v>25</v>
      </c>
      <c r="AL102" s="236"/>
      <c r="AM102" s="236"/>
      <c r="AN102" s="236"/>
      <c r="AO102" s="236"/>
      <c r="AP102" s="236"/>
      <c r="AQ102" s="236"/>
    </row>
    <row r="103" spans="1:43" ht="13.9" customHeight="1" x14ac:dyDescent="0.25">
      <c r="A103" s="91"/>
      <c r="B103" s="78"/>
      <c r="C103" s="79"/>
      <c r="D103" s="80"/>
      <c r="E103" s="93"/>
      <c r="F103" s="183">
        <f t="shared" si="41"/>
        <v>0</v>
      </c>
      <c r="G103" s="86"/>
      <c r="H103" s="183">
        <f t="shared" si="35"/>
        <v>0</v>
      </c>
      <c r="I103" s="183">
        <f t="shared" si="36"/>
        <v>0</v>
      </c>
      <c r="J103" s="183">
        <f t="shared" si="37"/>
        <v>0</v>
      </c>
      <c r="K103" s="83"/>
      <c r="L103" s="89"/>
      <c r="M103" s="90"/>
      <c r="N103" s="98">
        <f t="shared" si="42"/>
        <v>0</v>
      </c>
      <c r="O103" s="98">
        <f t="shared" si="38"/>
        <v>0</v>
      </c>
      <c r="P103" s="98">
        <f t="shared" si="43"/>
        <v>0</v>
      </c>
      <c r="Q103" s="98">
        <f t="shared" si="44"/>
        <v>0</v>
      </c>
      <c r="R103" s="410"/>
      <c r="S103" s="411"/>
      <c r="T103" s="412"/>
      <c r="U103" s="95"/>
      <c r="V103" s="94"/>
      <c r="W103" s="94"/>
      <c r="X103" s="85"/>
      <c r="Y103" s="89"/>
      <c r="Z103" s="171">
        <f t="shared" si="45"/>
        <v>0</v>
      </c>
      <c r="AA103" s="171">
        <f t="shared" si="46"/>
        <v>0</v>
      </c>
      <c r="AB103" s="217">
        <f t="shared" si="47"/>
        <v>0</v>
      </c>
      <c r="AC103" s="218">
        <f t="shared" si="48"/>
        <v>0</v>
      </c>
      <c r="AD103"/>
      <c r="AE103"/>
      <c r="AF103" s="266" t="s">
        <v>268</v>
      </c>
      <c r="AG103" s="265">
        <v>150</v>
      </c>
      <c r="AH103" s="267">
        <v>160</v>
      </c>
      <c r="AI103" s="267">
        <v>25</v>
      </c>
      <c r="AJ103" s="263">
        <v>150</v>
      </c>
      <c r="AK103" s="263">
        <v>20</v>
      </c>
      <c r="AL103" s="236"/>
      <c r="AM103" s="236"/>
      <c r="AN103" s="236"/>
      <c r="AO103" s="236"/>
      <c r="AP103" s="236"/>
      <c r="AQ103" s="236"/>
    </row>
    <row r="104" spans="1:43" ht="13.9" customHeight="1" x14ac:dyDescent="0.3">
      <c r="A104" s="91"/>
      <c r="B104" s="78"/>
      <c r="C104" s="79"/>
      <c r="D104" s="80"/>
      <c r="E104" s="93"/>
      <c r="F104" s="183">
        <f t="shared" si="41"/>
        <v>0</v>
      </c>
      <c r="G104" s="86"/>
      <c r="H104" s="183">
        <f t="shared" si="35"/>
        <v>0</v>
      </c>
      <c r="I104" s="183">
        <f t="shared" si="36"/>
        <v>0</v>
      </c>
      <c r="J104" s="183">
        <f t="shared" si="37"/>
        <v>0</v>
      </c>
      <c r="K104" s="83"/>
      <c r="L104" s="89"/>
      <c r="M104" s="90"/>
      <c r="N104" s="98">
        <f t="shared" si="42"/>
        <v>0</v>
      </c>
      <c r="O104" s="98">
        <f t="shared" si="38"/>
        <v>0</v>
      </c>
      <c r="P104" s="98">
        <f t="shared" si="43"/>
        <v>0</v>
      </c>
      <c r="Q104" s="98">
        <f t="shared" si="44"/>
        <v>0</v>
      </c>
      <c r="R104" s="410"/>
      <c r="S104" s="411"/>
      <c r="T104" s="412"/>
      <c r="U104" s="95"/>
      <c r="V104" s="94"/>
      <c r="W104" s="94"/>
      <c r="X104" s="85"/>
      <c r="Y104" s="89"/>
      <c r="Z104" s="171">
        <f t="shared" si="45"/>
        <v>0</v>
      </c>
      <c r="AA104" s="171">
        <f t="shared" si="46"/>
        <v>0</v>
      </c>
      <c r="AB104" s="217">
        <f t="shared" si="47"/>
        <v>0</v>
      </c>
      <c r="AC104" s="218">
        <f t="shared" si="48"/>
        <v>0</v>
      </c>
      <c r="AD104"/>
      <c r="AE104"/>
      <c r="AF104" s="266" t="s">
        <v>269</v>
      </c>
      <c r="AG104" s="265">
        <v>200</v>
      </c>
      <c r="AH104" s="267">
        <v>170</v>
      </c>
      <c r="AI104" s="267">
        <v>40</v>
      </c>
      <c r="AJ104" s="263">
        <v>180</v>
      </c>
      <c r="AK104" s="263">
        <v>25</v>
      </c>
      <c r="AL104" s="236"/>
      <c r="AM104" s="278"/>
      <c r="AN104" s="278"/>
      <c r="AO104" s="278"/>
      <c r="AP104" s="236"/>
      <c r="AQ104" s="236"/>
    </row>
    <row r="105" spans="1:43" ht="13.9" customHeight="1" x14ac:dyDescent="0.3">
      <c r="A105" s="91"/>
      <c r="B105" s="78"/>
      <c r="C105" s="79"/>
      <c r="D105" s="80"/>
      <c r="E105" s="93"/>
      <c r="F105" s="183">
        <f t="shared" si="41"/>
        <v>0</v>
      </c>
      <c r="G105" s="86"/>
      <c r="H105" s="183">
        <f t="shared" si="35"/>
        <v>0</v>
      </c>
      <c r="I105" s="183">
        <f t="shared" si="36"/>
        <v>0</v>
      </c>
      <c r="J105" s="183">
        <f t="shared" si="37"/>
        <v>0</v>
      </c>
      <c r="K105" s="83"/>
      <c r="L105" s="89"/>
      <c r="M105" s="90"/>
      <c r="N105" s="98">
        <f t="shared" si="42"/>
        <v>0</v>
      </c>
      <c r="O105" s="98">
        <f t="shared" si="38"/>
        <v>0</v>
      </c>
      <c r="P105" s="98">
        <f t="shared" si="43"/>
        <v>0</v>
      </c>
      <c r="Q105" s="98">
        <f t="shared" si="44"/>
        <v>0</v>
      </c>
      <c r="R105" s="410"/>
      <c r="S105" s="411"/>
      <c r="T105" s="412"/>
      <c r="U105" s="95"/>
      <c r="V105" s="94"/>
      <c r="W105" s="94"/>
      <c r="X105" s="85"/>
      <c r="Y105" s="89"/>
      <c r="Z105" s="171">
        <f t="shared" si="45"/>
        <v>0</v>
      </c>
      <c r="AA105" s="171">
        <f t="shared" si="46"/>
        <v>0</v>
      </c>
      <c r="AB105" s="217">
        <f t="shared" si="47"/>
        <v>0</v>
      </c>
      <c r="AC105" s="218">
        <f t="shared" si="48"/>
        <v>0</v>
      </c>
      <c r="AD105"/>
      <c r="AE105"/>
      <c r="AF105" s="266" t="s">
        <v>270</v>
      </c>
      <c r="AG105" s="265">
        <v>250</v>
      </c>
      <c r="AH105" s="267">
        <v>185</v>
      </c>
      <c r="AI105" s="267">
        <v>25</v>
      </c>
      <c r="AJ105" s="263">
        <v>170</v>
      </c>
      <c r="AK105" s="263">
        <v>15</v>
      </c>
      <c r="AL105" s="236"/>
      <c r="AM105" s="278"/>
      <c r="AN105" s="278"/>
      <c r="AO105" s="278"/>
      <c r="AP105" s="236"/>
      <c r="AQ105" s="236"/>
    </row>
    <row r="106" spans="1:43" ht="13.9" customHeight="1" x14ac:dyDescent="0.3">
      <c r="A106" s="91"/>
      <c r="B106" s="78"/>
      <c r="C106" s="79"/>
      <c r="D106" s="80"/>
      <c r="E106" s="93"/>
      <c r="F106" s="183">
        <f t="shared" si="41"/>
        <v>0</v>
      </c>
      <c r="G106" s="86"/>
      <c r="H106" s="183">
        <f t="shared" si="35"/>
        <v>0</v>
      </c>
      <c r="I106" s="183">
        <f t="shared" si="36"/>
        <v>0</v>
      </c>
      <c r="J106" s="183">
        <f t="shared" si="37"/>
        <v>0</v>
      </c>
      <c r="K106" s="83"/>
      <c r="L106" s="89"/>
      <c r="M106" s="90"/>
      <c r="N106" s="98">
        <f t="shared" si="42"/>
        <v>0</v>
      </c>
      <c r="O106" s="98">
        <f t="shared" si="38"/>
        <v>0</v>
      </c>
      <c r="P106" s="98">
        <f t="shared" si="43"/>
        <v>0</v>
      </c>
      <c r="Q106" s="98">
        <f t="shared" si="44"/>
        <v>0</v>
      </c>
      <c r="R106" s="410"/>
      <c r="S106" s="411"/>
      <c r="T106" s="412"/>
      <c r="U106" s="95"/>
      <c r="V106" s="94"/>
      <c r="W106" s="94"/>
      <c r="X106" s="85"/>
      <c r="Y106" s="89"/>
      <c r="Z106" s="171">
        <f t="shared" si="45"/>
        <v>0</v>
      </c>
      <c r="AA106" s="171">
        <f t="shared" si="46"/>
        <v>0</v>
      </c>
      <c r="AB106" s="217">
        <f t="shared" si="47"/>
        <v>0</v>
      </c>
      <c r="AC106" s="218">
        <f t="shared" si="48"/>
        <v>0</v>
      </c>
      <c r="AD106"/>
      <c r="AE106"/>
      <c r="AF106" s="266" t="s">
        <v>271</v>
      </c>
      <c r="AG106" s="265">
        <v>300</v>
      </c>
      <c r="AH106" s="267">
        <v>200</v>
      </c>
      <c r="AI106" s="267">
        <v>40</v>
      </c>
      <c r="AJ106" s="263">
        <v>180</v>
      </c>
      <c r="AK106" s="263">
        <v>20</v>
      </c>
      <c r="AL106" s="236"/>
      <c r="AM106" s="278"/>
      <c r="AN106" s="278"/>
      <c r="AO106" s="278"/>
      <c r="AP106" s="236"/>
      <c r="AQ106" s="236"/>
    </row>
    <row r="107" spans="1:43" ht="13.9" customHeight="1" x14ac:dyDescent="0.3">
      <c r="A107" s="91"/>
      <c r="B107" s="78"/>
      <c r="C107" s="79"/>
      <c r="D107" s="80"/>
      <c r="E107" s="93"/>
      <c r="F107" s="183">
        <f t="shared" si="41"/>
        <v>0</v>
      </c>
      <c r="G107" s="86"/>
      <c r="H107" s="183">
        <f t="shared" si="35"/>
        <v>0</v>
      </c>
      <c r="I107" s="183">
        <f t="shared" si="36"/>
        <v>0</v>
      </c>
      <c r="J107" s="183">
        <f t="shared" si="37"/>
        <v>0</v>
      </c>
      <c r="K107" s="83"/>
      <c r="L107" s="89"/>
      <c r="M107" s="90"/>
      <c r="N107" s="98">
        <f t="shared" si="42"/>
        <v>0</v>
      </c>
      <c r="O107" s="98">
        <f t="shared" si="38"/>
        <v>0</v>
      </c>
      <c r="P107" s="98">
        <f t="shared" si="43"/>
        <v>0</v>
      </c>
      <c r="Q107" s="98">
        <f t="shared" si="44"/>
        <v>0</v>
      </c>
      <c r="R107" s="410"/>
      <c r="S107" s="411"/>
      <c r="T107" s="412"/>
      <c r="U107" s="95"/>
      <c r="V107" s="94"/>
      <c r="W107" s="94"/>
      <c r="X107" s="85"/>
      <c r="Y107" s="89"/>
      <c r="Z107" s="171">
        <f t="shared" si="45"/>
        <v>0</v>
      </c>
      <c r="AA107" s="171">
        <f t="shared" si="46"/>
        <v>0</v>
      </c>
      <c r="AB107" s="217">
        <f t="shared" si="47"/>
        <v>0</v>
      </c>
      <c r="AC107" s="218">
        <f t="shared" si="48"/>
        <v>0</v>
      </c>
      <c r="AD107"/>
      <c r="AE107"/>
      <c r="AF107" s="266" t="s">
        <v>272</v>
      </c>
      <c r="AG107" s="265">
        <v>250</v>
      </c>
      <c r="AH107" s="267">
        <v>190</v>
      </c>
      <c r="AI107" s="267">
        <v>30</v>
      </c>
      <c r="AJ107" s="263">
        <v>190</v>
      </c>
      <c r="AK107" s="263">
        <v>25</v>
      </c>
      <c r="AL107" s="236"/>
      <c r="AM107" s="278"/>
      <c r="AN107" s="278"/>
      <c r="AO107" s="278"/>
      <c r="AP107" s="236"/>
      <c r="AQ107" s="236"/>
    </row>
    <row r="108" spans="1:43" ht="13.9" customHeight="1" x14ac:dyDescent="0.3">
      <c r="A108" s="91"/>
      <c r="B108" s="78"/>
      <c r="C108" s="79"/>
      <c r="D108" s="80"/>
      <c r="E108" s="93"/>
      <c r="F108" s="183">
        <f t="shared" si="41"/>
        <v>0</v>
      </c>
      <c r="G108" s="86"/>
      <c r="H108" s="183">
        <f t="shared" si="35"/>
        <v>0</v>
      </c>
      <c r="I108" s="183">
        <f t="shared" si="36"/>
        <v>0</v>
      </c>
      <c r="J108" s="183">
        <f t="shared" si="37"/>
        <v>0</v>
      </c>
      <c r="K108" s="83"/>
      <c r="L108" s="89"/>
      <c r="M108" s="90"/>
      <c r="N108" s="98">
        <f t="shared" si="42"/>
        <v>0</v>
      </c>
      <c r="O108" s="98">
        <f t="shared" si="38"/>
        <v>0</v>
      </c>
      <c r="P108" s="98">
        <f t="shared" si="43"/>
        <v>0</v>
      </c>
      <c r="Q108" s="98">
        <f t="shared" si="44"/>
        <v>0</v>
      </c>
      <c r="R108" s="410"/>
      <c r="S108" s="411"/>
      <c r="T108" s="412"/>
      <c r="U108" s="95"/>
      <c r="V108" s="94"/>
      <c r="W108" s="94"/>
      <c r="X108" s="85"/>
      <c r="Y108" s="89"/>
      <c r="Z108" s="171">
        <f t="shared" si="45"/>
        <v>0</v>
      </c>
      <c r="AA108" s="171">
        <f t="shared" si="46"/>
        <v>0</v>
      </c>
      <c r="AB108" s="217">
        <f t="shared" si="47"/>
        <v>0</v>
      </c>
      <c r="AC108" s="218">
        <f t="shared" si="48"/>
        <v>0</v>
      </c>
      <c r="AD108"/>
      <c r="AE108"/>
      <c r="AF108" s="266" t="s">
        <v>273</v>
      </c>
      <c r="AG108" s="265">
        <v>300</v>
      </c>
      <c r="AH108" s="267">
        <v>200</v>
      </c>
      <c r="AI108" s="267">
        <v>35</v>
      </c>
      <c r="AJ108" s="263">
        <v>200</v>
      </c>
      <c r="AK108" s="263">
        <v>25</v>
      </c>
      <c r="AL108" s="236"/>
      <c r="AM108" s="278"/>
      <c r="AN108" s="278"/>
      <c r="AO108" s="278"/>
      <c r="AP108" s="236"/>
      <c r="AQ108" s="236"/>
    </row>
    <row r="109" spans="1:43" ht="13.9" customHeight="1" x14ac:dyDescent="0.3">
      <c r="A109" s="91"/>
      <c r="B109" s="78"/>
      <c r="C109" s="79"/>
      <c r="D109" s="80"/>
      <c r="E109" s="93"/>
      <c r="F109" s="183">
        <f t="shared" si="41"/>
        <v>0</v>
      </c>
      <c r="G109" s="86"/>
      <c r="H109" s="183">
        <f t="shared" si="35"/>
        <v>0</v>
      </c>
      <c r="I109" s="183">
        <f t="shared" si="36"/>
        <v>0</v>
      </c>
      <c r="J109" s="183">
        <f t="shared" si="37"/>
        <v>0</v>
      </c>
      <c r="K109" s="83"/>
      <c r="L109" s="89"/>
      <c r="M109" s="90"/>
      <c r="N109" s="98">
        <f t="shared" si="42"/>
        <v>0</v>
      </c>
      <c r="O109" s="98">
        <f t="shared" si="38"/>
        <v>0</v>
      </c>
      <c r="P109" s="98">
        <f t="shared" si="43"/>
        <v>0</v>
      </c>
      <c r="Q109" s="98">
        <f t="shared" si="44"/>
        <v>0</v>
      </c>
      <c r="R109" s="410"/>
      <c r="S109" s="411"/>
      <c r="T109" s="412"/>
      <c r="U109" s="95"/>
      <c r="V109" s="94"/>
      <c r="W109" s="94"/>
      <c r="X109" s="85"/>
      <c r="Y109" s="89"/>
      <c r="Z109" s="171">
        <f t="shared" si="45"/>
        <v>0</v>
      </c>
      <c r="AA109" s="171">
        <f t="shared" si="46"/>
        <v>0</v>
      </c>
      <c r="AB109" s="217">
        <f t="shared" si="47"/>
        <v>0</v>
      </c>
      <c r="AC109" s="218">
        <f t="shared" si="48"/>
        <v>0</v>
      </c>
      <c r="AD109"/>
      <c r="AE109"/>
      <c r="AF109" s="266" t="s">
        <v>274</v>
      </c>
      <c r="AG109" s="265">
        <v>250</v>
      </c>
      <c r="AH109" s="267">
        <v>180</v>
      </c>
      <c r="AI109" s="267">
        <v>30</v>
      </c>
      <c r="AJ109" s="263">
        <v>190</v>
      </c>
      <c r="AK109" s="263">
        <v>25</v>
      </c>
      <c r="AL109" s="236"/>
      <c r="AM109" s="278"/>
      <c r="AN109" s="278"/>
      <c r="AO109" s="278"/>
      <c r="AP109" s="236"/>
      <c r="AQ109" s="236"/>
    </row>
    <row r="110" spans="1:43" ht="13.9" customHeight="1" x14ac:dyDescent="0.3">
      <c r="A110" s="91"/>
      <c r="B110" s="78"/>
      <c r="C110" s="79"/>
      <c r="D110" s="80"/>
      <c r="E110" s="93"/>
      <c r="F110" s="183">
        <f t="shared" si="41"/>
        <v>0</v>
      </c>
      <c r="G110" s="86"/>
      <c r="H110" s="183">
        <f t="shared" si="35"/>
        <v>0</v>
      </c>
      <c r="I110" s="183">
        <f t="shared" si="36"/>
        <v>0</v>
      </c>
      <c r="J110" s="183">
        <f t="shared" si="37"/>
        <v>0</v>
      </c>
      <c r="K110" s="83"/>
      <c r="L110" s="89"/>
      <c r="M110" s="90"/>
      <c r="N110" s="98">
        <f t="shared" si="42"/>
        <v>0</v>
      </c>
      <c r="O110" s="98">
        <f t="shared" si="38"/>
        <v>0</v>
      </c>
      <c r="P110" s="98">
        <f t="shared" si="43"/>
        <v>0</v>
      </c>
      <c r="Q110" s="98">
        <f t="shared" si="44"/>
        <v>0</v>
      </c>
      <c r="R110" s="410"/>
      <c r="S110" s="411"/>
      <c r="T110" s="412"/>
      <c r="U110" s="95"/>
      <c r="V110" s="94"/>
      <c r="W110" s="94"/>
      <c r="X110" s="85"/>
      <c r="Y110" s="89"/>
      <c r="Z110" s="171">
        <f t="shared" si="45"/>
        <v>0</v>
      </c>
      <c r="AA110" s="171">
        <f t="shared" si="46"/>
        <v>0</v>
      </c>
      <c r="AB110" s="217">
        <f t="shared" si="47"/>
        <v>0</v>
      </c>
      <c r="AC110" s="218">
        <f t="shared" si="48"/>
        <v>0</v>
      </c>
      <c r="AD110"/>
      <c r="AE110" s="219"/>
      <c r="AF110" s="266" t="s">
        <v>275</v>
      </c>
      <c r="AG110" s="265">
        <v>300</v>
      </c>
      <c r="AH110" s="267">
        <v>190</v>
      </c>
      <c r="AI110" s="267">
        <v>35</v>
      </c>
      <c r="AJ110" s="263">
        <v>200</v>
      </c>
      <c r="AK110" s="263">
        <v>25</v>
      </c>
      <c r="AL110" s="236"/>
      <c r="AM110" s="236"/>
      <c r="AN110" s="236"/>
      <c r="AO110" s="236"/>
      <c r="AP110" s="236"/>
      <c r="AQ110" s="236"/>
    </row>
    <row r="111" spans="1:43" ht="13.9" customHeight="1" thickBot="1" x14ac:dyDescent="0.35">
      <c r="A111" s="313"/>
      <c r="B111" s="314"/>
      <c r="C111" s="381"/>
      <c r="D111" s="80"/>
      <c r="E111" s="336"/>
      <c r="F111" s="385">
        <f t="shared" si="41"/>
        <v>0</v>
      </c>
      <c r="G111" s="317"/>
      <c r="H111" s="329">
        <f t="shared" si="35"/>
        <v>0</v>
      </c>
      <c r="I111" s="329">
        <f t="shared" si="36"/>
        <v>0</v>
      </c>
      <c r="J111" s="386">
        <f t="shared" si="37"/>
        <v>0</v>
      </c>
      <c r="K111" s="318"/>
      <c r="L111" s="330"/>
      <c r="M111" s="331"/>
      <c r="N111" s="321">
        <f t="shared" si="42"/>
        <v>0</v>
      </c>
      <c r="O111" s="321">
        <f t="shared" si="38"/>
        <v>0</v>
      </c>
      <c r="P111" s="321">
        <f t="shared" si="43"/>
        <v>0</v>
      </c>
      <c r="Q111" s="321">
        <f t="shared" si="44"/>
        <v>0</v>
      </c>
      <c r="R111" s="413"/>
      <c r="S111" s="414"/>
      <c r="T111" s="415"/>
      <c r="U111" s="332"/>
      <c r="V111" s="323"/>
      <c r="W111" s="323"/>
      <c r="X111" s="320"/>
      <c r="Y111" s="330"/>
      <c r="Z111" s="333">
        <f t="shared" si="45"/>
        <v>0</v>
      </c>
      <c r="AA111" s="333">
        <f t="shared" si="46"/>
        <v>0</v>
      </c>
      <c r="AB111" s="333">
        <f t="shared" si="47"/>
        <v>0</v>
      </c>
      <c r="AC111" s="334">
        <f t="shared" si="48"/>
        <v>0</v>
      </c>
      <c r="AD111"/>
      <c r="AE111"/>
      <c r="AF111" s="266" t="s">
        <v>276</v>
      </c>
      <c r="AG111" s="265">
        <v>250</v>
      </c>
      <c r="AH111" s="267">
        <v>190</v>
      </c>
      <c r="AI111" s="267">
        <v>30</v>
      </c>
      <c r="AJ111" s="263">
        <v>190</v>
      </c>
      <c r="AK111" s="263">
        <v>25</v>
      </c>
      <c r="AL111" s="236"/>
      <c r="AM111" s="278"/>
      <c r="AN111" s="278"/>
      <c r="AO111" s="278"/>
      <c r="AP111" s="236"/>
      <c r="AQ111" s="236"/>
    </row>
    <row r="112" spans="1:43" ht="13.5" thickTop="1" x14ac:dyDescent="0.3">
      <c r="A112" s="309"/>
      <c r="B112" s="307"/>
      <c r="C112" s="310">
        <f>SUM(C91:C111)</f>
        <v>1</v>
      </c>
      <c r="D112" s="308"/>
      <c r="E112" s="310">
        <f>SUM(E91:E111)</f>
        <v>2</v>
      </c>
      <c r="F112" s="416" t="s">
        <v>29</v>
      </c>
      <c r="G112" s="417"/>
      <c r="H112" s="417"/>
      <c r="I112" s="417"/>
      <c r="J112" s="417"/>
      <c r="K112" s="417"/>
      <c r="L112" s="417"/>
      <c r="M112" s="418"/>
      <c r="N112" s="311">
        <f>SUM(N92:N111)</f>
        <v>60</v>
      </c>
      <c r="O112" s="311">
        <f>SUM(O92:O111)</f>
        <v>20</v>
      </c>
      <c r="P112" s="311">
        <f>SUM(P92:P111)</f>
        <v>75</v>
      </c>
      <c r="Q112" s="311">
        <f>SUM(Q92:Q111)</f>
        <v>20</v>
      </c>
      <c r="R112" s="307"/>
      <c r="S112" s="307"/>
      <c r="T112" s="307"/>
      <c r="U112" s="419" t="s">
        <v>30</v>
      </c>
      <c r="V112" s="420"/>
      <c r="W112" s="420"/>
      <c r="X112" s="420"/>
      <c r="Y112" s="421"/>
      <c r="Z112" s="311">
        <f>SUM(Z92:Z111)</f>
        <v>0</v>
      </c>
      <c r="AA112" s="311">
        <f>SUM(AA92:AA111)</f>
        <v>0</v>
      </c>
      <c r="AB112" s="311">
        <f>SUM(AB92:AB111)</f>
        <v>0</v>
      </c>
      <c r="AC112" s="312">
        <f>SUM(AC92:AC111)</f>
        <v>0</v>
      </c>
      <c r="AD112"/>
      <c r="AE112"/>
      <c r="AF112" s="266" t="s">
        <v>277</v>
      </c>
      <c r="AG112" s="265">
        <v>300</v>
      </c>
      <c r="AH112" s="267">
        <v>200</v>
      </c>
      <c r="AI112" s="267">
        <v>35</v>
      </c>
      <c r="AJ112" s="263">
        <v>200</v>
      </c>
      <c r="AK112" s="263">
        <v>25</v>
      </c>
      <c r="AL112" s="236"/>
      <c r="AM112" s="279"/>
      <c r="AN112" s="279"/>
      <c r="AO112" s="279"/>
      <c r="AP112" s="236"/>
      <c r="AQ112" s="236"/>
    </row>
    <row r="113" spans="1:43" ht="13.5" thickBot="1" x14ac:dyDescent="0.35">
      <c r="A113" s="287"/>
      <c r="B113" s="288"/>
      <c r="C113" s="290"/>
      <c r="D113" s="289"/>
      <c r="E113" s="291"/>
      <c r="F113" s="292"/>
      <c r="G113" s="292"/>
      <c r="H113" s="293"/>
      <c r="I113" s="293"/>
      <c r="J113" s="403" t="s">
        <v>31</v>
      </c>
      <c r="K113" s="404"/>
      <c r="L113" s="404"/>
      <c r="M113" s="405"/>
      <c r="N113" s="325">
        <f>ROUND(N112/$E$112,0)</f>
        <v>30</v>
      </c>
      <c r="O113" s="325">
        <f>ROUND(O112/$E$112,0)</f>
        <v>10</v>
      </c>
      <c r="P113" s="325">
        <f>ROUND(P112/$E$112,0)</f>
        <v>38</v>
      </c>
      <c r="Q113" s="325">
        <f>ROUND(Q112/$E$112,0)</f>
        <v>10</v>
      </c>
      <c r="R113" s="288"/>
      <c r="S113" s="288"/>
      <c r="T113" s="288"/>
      <c r="U113" s="294"/>
      <c r="V113" s="288"/>
      <c r="W113" s="406" t="s">
        <v>32</v>
      </c>
      <c r="X113" s="407"/>
      <c r="Y113" s="408"/>
      <c r="Z113" s="325">
        <f>ROUND(Z112/$E$112,0)</f>
        <v>0</v>
      </c>
      <c r="AA113" s="325">
        <f>ROUND(AA112/$E$112,0)</f>
        <v>0</v>
      </c>
      <c r="AB113" s="325">
        <f>ROUND(AB112/$E$112,0)</f>
        <v>0</v>
      </c>
      <c r="AC113" s="326">
        <f>ROUND(AC112/$E$112,0)</f>
        <v>0</v>
      </c>
      <c r="AD113"/>
      <c r="AE113"/>
      <c r="AF113" s="266" t="s">
        <v>104</v>
      </c>
      <c r="AG113" s="265">
        <v>150</v>
      </c>
      <c r="AH113" s="267">
        <v>0</v>
      </c>
      <c r="AI113" s="267">
        <v>20</v>
      </c>
      <c r="AJ113" s="263">
        <v>70</v>
      </c>
      <c r="AK113" s="263">
        <v>5</v>
      </c>
      <c r="AL113" s="236"/>
      <c r="AM113" s="278"/>
      <c r="AN113" s="278"/>
      <c r="AO113" s="278"/>
      <c r="AP113" s="236"/>
      <c r="AQ113" s="236"/>
    </row>
    <row r="114" spans="1:43" ht="18.5" x14ac:dyDescent="0.45">
      <c r="A114" s="104" t="s">
        <v>0</v>
      </c>
      <c r="B114" s="105"/>
      <c r="C114" s="105"/>
      <c r="D114" s="106"/>
      <c r="E114" s="107"/>
      <c r="F114" s="108"/>
      <c r="G114" s="108"/>
      <c r="H114" s="97"/>
      <c r="I114" s="97"/>
      <c r="J114" s="97" t="s">
        <v>9</v>
      </c>
      <c r="K114" s="97"/>
      <c r="L114" s="358">
        <f>$L$1+3</f>
        <v>4</v>
      </c>
      <c r="M114" s="230"/>
      <c r="N114" s="97" t="s">
        <v>1</v>
      </c>
      <c r="O114" s="97"/>
      <c r="P114" s="106">
        <f>$P$1</f>
        <v>2026</v>
      </c>
      <c r="Q114" s="97"/>
      <c r="R114" s="430" t="str">
        <f>R1</f>
        <v>Apports en fertisants:</v>
      </c>
      <c r="S114" s="430"/>
      <c r="T114" s="430"/>
      <c r="U114" s="430"/>
      <c r="V114" s="430"/>
      <c r="W114" s="430"/>
      <c r="X114" s="430"/>
      <c r="Y114" s="430"/>
      <c r="Z114" s="430"/>
      <c r="AA114" s="430"/>
      <c r="AB114" s="430"/>
      <c r="AC114" s="431"/>
      <c r="AD114"/>
      <c r="AE114"/>
      <c r="AF114" s="266" t="s">
        <v>105</v>
      </c>
      <c r="AG114" s="265">
        <v>90</v>
      </c>
      <c r="AH114" s="267">
        <v>0</v>
      </c>
      <c r="AI114" s="267">
        <v>10</v>
      </c>
      <c r="AJ114" s="263">
        <v>30</v>
      </c>
      <c r="AK114" s="263">
        <v>5</v>
      </c>
      <c r="AL114" s="236"/>
      <c r="AM114" s="236"/>
      <c r="AN114" s="236"/>
      <c r="AO114" s="236"/>
      <c r="AP114" s="236"/>
      <c r="AQ114" s="236"/>
    </row>
    <row r="115" spans="1:43" x14ac:dyDescent="0.3">
      <c r="A115" s="109"/>
      <c r="B115" s="102"/>
      <c r="C115" s="102"/>
      <c r="D115" s="102"/>
      <c r="E115" s="110"/>
      <c r="F115" s="111"/>
      <c r="G115" s="111"/>
      <c r="H115" s="102"/>
      <c r="I115" s="102"/>
      <c r="J115" s="102"/>
      <c r="K115" s="102"/>
      <c r="L115" s="102"/>
      <c r="M115" s="102"/>
      <c r="N115" s="102"/>
      <c r="O115" s="102"/>
      <c r="P115" s="102"/>
      <c r="Q115" s="102"/>
      <c r="R115" s="432"/>
      <c r="S115" s="432"/>
      <c r="T115" s="432"/>
      <c r="U115" s="432"/>
      <c r="V115" s="432"/>
      <c r="W115" s="432"/>
      <c r="X115" s="432"/>
      <c r="Y115" s="432"/>
      <c r="Z115" s="432"/>
      <c r="AA115" s="432"/>
      <c r="AB115" s="432"/>
      <c r="AC115" s="433"/>
      <c r="AD115"/>
      <c r="AE115"/>
      <c r="AF115" s="268" t="s">
        <v>106</v>
      </c>
      <c r="AG115" s="269">
        <v>70</v>
      </c>
      <c r="AH115" s="270">
        <v>0</v>
      </c>
      <c r="AI115" s="270">
        <v>20</v>
      </c>
      <c r="AJ115" s="271">
        <v>60</v>
      </c>
      <c r="AK115" s="271">
        <v>5</v>
      </c>
      <c r="AL115" s="236"/>
      <c r="AM115" s="236"/>
      <c r="AN115" s="236"/>
      <c r="AO115" s="236"/>
      <c r="AP115" s="236"/>
      <c r="AQ115" s="236"/>
    </row>
    <row r="116" spans="1:43" ht="12.75" customHeight="1" x14ac:dyDescent="0.3">
      <c r="A116" s="109" t="s">
        <v>6</v>
      </c>
      <c r="B116" s="102"/>
      <c r="C116" s="434">
        <f>$C$3</f>
        <v>0</v>
      </c>
      <c r="D116" s="434"/>
      <c r="E116" s="434"/>
      <c r="F116" s="434"/>
      <c r="G116" s="434"/>
      <c r="H116" s="434"/>
      <c r="I116" s="102"/>
      <c r="J116" s="434" t="s">
        <v>206</v>
      </c>
      <c r="K116" s="434"/>
      <c r="L116" s="434">
        <f>$L$3</f>
        <v>0</v>
      </c>
      <c r="M116" s="434"/>
      <c r="N116" s="434"/>
      <c r="O116" s="434"/>
      <c r="P116" s="434"/>
      <c r="Q116" s="102"/>
      <c r="R116" s="432"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116" s="432"/>
      <c r="T116" s="432"/>
      <c r="U116" s="432"/>
      <c r="V116" s="432"/>
      <c r="W116" s="432"/>
      <c r="X116" s="432"/>
      <c r="Y116" s="432"/>
      <c r="Z116" s="432"/>
      <c r="AA116" s="432"/>
      <c r="AB116" s="432"/>
      <c r="AC116" s="433"/>
      <c r="AD116"/>
      <c r="AE116"/>
      <c r="AF116" s="266" t="s">
        <v>107</v>
      </c>
      <c r="AG116" s="265">
        <v>100</v>
      </c>
      <c r="AH116" s="267">
        <v>0</v>
      </c>
      <c r="AI116" s="267">
        <v>30</v>
      </c>
      <c r="AJ116" s="263">
        <v>110</v>
      </c>
      <c r="AK116" s="263">
        <v>10</v>
      </c>
      <c r="AL116" s="236"/>
      <c r="AM116" s="236"/>
      <c r="AN116" s="236"/>
      <c r="AO116" s="236"/>
      <c r="AP116" s="236"/>
      <c r="AQ116" s="236"/>
    </row>
    <row r="117" spans="1:43" x14ac:dyDescent="0.3">
      <c r="A117" s="109" t="s">
        <v>7</v>
      </c>
      <c r="B117" s="102"/>
      <c r="C117" s="434">
        <f>$C$4</f>
        <v>0</v>
      </c>
      <c r="D117" s="434"/>
      <c r="E117" s="434"/>
      <c r="F117" s="434"/>
      <c r="G117" s="434"/>
      <c r="H117" s="434"/>
      <c r="I117" s="102"/>
      <c r="J117" s="434" t="s">
        <v>207</v>
      </c>
      <c r="K117" s="434"/>
      <c r="L117" s="434">
        <f>$L$4</f>
        <v>0</v>
      </c>
      <c r="M117" s="434"/>
      <c r="N117" s="434"/>
      <c r="O117" s="434"/>
      <c r="P117" s="434"/>
      <c r="Q117" s="102"/>
      <c r="R117" s="432"/>
      <c r="S117" s="432"/>
      <c r="T117" s="432"/>
      <c r="U117" s="432"/>
      <c r="V117" s="432"/>
      <c r="W117" s="432"/>
      <c r="X117" s="432"/>
      <c r="Y117" s="432"/>
      <c r="Z117" s="432"/>
      <c r="AA117" s="432"/>
      <c r="AB117" s="432"/>
      <c r="AC117" s="433"/>
      <c r="AD117"/>
      <c r="AE117"/>
      <c r="AF117" s="266" t="s">
        <v>108</v>
      </c>
      <c r="AG117" s="265">
        <v>300</v>
      </c>
      <c r="AH117" s="267">
        <v>0</v>
      </c>
      <c r="AI117" s="267">
        <v>0</v>
      </c>
      <c r="AJ117" s="263">
        <v>0</v>
      </c>
      <c r="AK117" s="263">
        <v>0</v>
      </c>
      <c r="AL117" s="236"/>
      <c r="AM117" s="236"/>
      <c r="AN117" s="236"/>
      <c r="AO117" s="236"/>
      <c r="AP117" s="236"/>
      <c r="AQ117" s="236"/>
    </row>
    <row r="118" spans="1:43" x14ac:dyDescent="0.3">
      <c r="A118" s="112"/>
      <c r="B118" s="103"/>
      <c r="C118" s="103"/>
      <c r="D118" s="103"/>
      <c r="E118" s="110"/>
      <c r="F118" s="111"/>
      <c r="G118" s="111"/>
      <c r="H118" s="102"/>
      <c r="I118" s="102"/>
      <c r="J118" s="102"/>
      <c r="K118" s="102"/>
      <c r="L118" s="102"/>
      <c r="M118" s="102"/>
      <c r="N118" s="102"/>
      <c r="O118" s="102"/>
      <c r="P118" s="102"/>
      <c r="Q118" s="102"/>
      <c r="R118" s="432"/>
      <c r="S118" s="432"/>
      <c r="T118" s="432"/>
      <c r="U118" s="432"/>
      <c r="V118" s="432"/>
      <c r="W118" s="432"/>
      <c r="X118" s="432"/>
      <c r="Y118" s="432"/>
      <c r="Z118" s="432"/>
      <c r="AA118" s="432"/>
      <c r="AB118" s="432"/>
      <c r="AC118" s="433"/>
      <c r="AD118"/>
      <c r="AE118"/>
      <c r="AF118" s="266" t="s">
        <v>110</v>
      </c>
      <c r="AG118" s="265">
        <v>300</v>
      </c>
      <c r="AH118" s="267">
        <v>140</v>
      </c>
      <c r="AI118" s="267">
        <v>30</v>
      </c>
      <c r="AJ118" s="263">
        <v>170</v>
      </c>
      <c r="AK118" s="263">
        <v>20</v>
      </c>
      <c r="AL118" s="236"/>
      <c r="AM118" s="236"/>
      <c r="AN118" s="236"/>
      <c r="AO118" s="236"/>
      <c r="AP118" s="236"/>
      <c r="AQ118" s="236"/>
    </row>
    <row r="119" spans="1:43" x14ac:dyDescent="0.3">
      <c r="A119" s="109" t="s">
        <v>11</v>
      </c>
      <c r="B119" s="102"/>
      <c r="C119" s="434">
        <f>$C$6</f>
        <v>0</v>
      </c>
      <c r="D119" s="434"/>
      <c r="E119" s="434"/>
      <c r="F119" s="434"/>
      <c r="G119" s="434"/>
      <c r="H119" s="434"/>
      <c r="I119" s="102"/>
      <c r="J119" s="102"/>
      <c r="K119" s="102"/>
      <c r="L119" s="102"/>
      <c r="M119" s="102"/>
      <c r="N119" s="102"/>
      <c r="O119" s="102"/>
      <c r="P119" s="102"/>
      <c r="Q119" s="102"/>
      <c r="R119" s="432"/>
      <c r="S119" s="432"/>
      <c r="T119" s="432"/>
      <c r="U119" s="432"/>
      <c r="V119" s="432"/>
      <c r="W119" s="432"/>
      <c r="X119" s="432"/>
      <c r="Y119" s="432"/>
      <c r="Z119" s="432"/>
      <c r="AA119" s="432"/>
      <c r="AB119" s="432"/>
      <c r="AC119" s="433"/>
      <c r="AD119"/>
      <c r="AE119"/>
      <c r="AF119" s="266" t="s">
        <v>278</v>
      </c>
      <c r="AG119" s="265">
        <v>500</v>
      </c>
      <c r="AH119" s="267">
        <v>190</v>
      </c>
      <c r="AI119" s="267">
        <v>35</v>
      </c>
      <c r="AJ119" s="263">
        <v>140</v>
      </c>
      <c r="AK119" s="263">
        <v>20</v>
      </c>
      <c r="AL119" s="236"/>
      <c r="AM119" s="236"/>
      <c r="AN119" s="236"/>
      <c r="AO119" s="236"/>
      <c r="AP119" s="236"/>
      <c r="AQ119" s="236"/>
    </row>
    <row r="120" spans="1:43" x14ac:dyDescent="0.3">
      <c r="A120" s="109"/>
      <c r="B120" s="102"/>
      <c r="C120" s="102"/>
      <c r="D120" s="102"/>
      <c r="E120" s="110"/>
      <c r="F120" s="111"/>
      <c r="G120" s="111"/>
      <c r="H120" s="102"/>
      <c r="I120" s="102"/>
      <c r="J120" s="102"/>
      <c r="K120" s="102"/>
      <c r="L120" s="102"/>
      <c r="M120" s="102"/>
      <c r="N120" s="102"/>
      <c r="O120" s="102"/>
      <c r="P120" s="102"/>
      <c r="Q120" s="102"/>
      <c r="R120" s="432"/>
      <c r="S120" s="432"/>
      <c r="T120" s="432"/>
      <c r="U120" s="432"/>
      <c r="V120" s="432"/>
      <c r="W120" s="432"/>
      <c r="X120" s="432"/>
      <c r="Y120" s="432"/>
      <c r="Z120" s="432"/>
      <c r="AA120" s="432"/>
      <c r="AB120" s="432"/>
      <c r="AC120" s="433"/>
      <c r="AD120"/>
      <c r="AE120"/>
      <c r="AF120" s="266" t="s">
        <v>279</v>
      </c>
      <c r="AG120" s="265">
        <v>450</v>
      </c>
      <c r="AH120" s="267">
        <v>180</v>
      </c>
      <c r="AI120" s="267">
        <v>30</v>
      </c>
      <c r="AJ120" s="263">
        <v>135</v>
      </c>
      <c r="AK120" s="263">
        <v>20</v>
      </c>
      <c r="AL120" s="236"/>
      <c r="AM120" s="236"/>
      <c r="AN120" s="236"/>
      <c r="AO120" s="236"/>
      <c r="AP120" s="236"/>
      <c r="AQ120" s="236"/>
    </row>
    <row r="121" spans="1:43" x14ac:dyDescent="0.3">
      <c r="A121" s="114" t="s">
        <v>191</v>
      </c>
      <c r="B121" s="102"/>
      <c r="C121" s="102"/>
      <c r="D121" s="102"/>
      <c r="E121" s="110"/>
      <c r="F121" s="111"/>
      <c r="G121" s="111"/>
      <c r="H121" s="102"/>
      <c r="I121" s="102"/>
      <c r="J121" s="102"/>
      <c r="K121" s="102"/>
      <c r="L121" s="102"/>
      <c r="M121" s="102"/>
      <c r="N121" s="102"/>
      <c r="O121" s="102"/>
      <c r="P121" s="102"/>
      <c r="Q121" s="102"/>
      <c r="R121" s="102"/>
      <c r="S121" s="102"/>
      <c r="T121" s="102"/>
      <c r="U121" s="102"/>
      <c r="V121" s="102"/>
      <c r="W121" s="102"/>
      <c r="X121" s="102"/>
      <c r="Y121" s="115"/>
      <c r="Z121" s="113"/>
      <c r="AA121" s="113"/>
      <c r="AB121" s="113"/>
      <c r="AC121" s="116"/>
      <c r="AD121"/>
      <c r="AE121"/>
      <c r="AF121" s="266" t="s">
        <v>280</v>
      </c>
      <c r="AG121" s="265">
        <v>450</v>
      </c>
      <c r="AH121" s="267">
        <v>170</v>
      </c>
      <c r="AI121" s="267">
        <v>30</v>
      </c>
      <c r="AJ121" s="263">
        <v>110</v>
      </c>
      <c r="AK121" s="263">
        <v>15</v>
      </c>
      <c r="AL121" s="236"/>
      <c r="AM121" s="236"/>
      <c r="AN121" s="236"/>
      <c r="AO121" s="236"/>
      <c r="AP121" s="236"/>
      <c r="AQ121" s="236"/>
    </row>
    <row r="122" spans="1:43" x14ac:dyDescent="0.3">
      <c r="A122" s="109"/>
      <c r="B122" s="102"/>
      <c r="C122" s="102"/>
      <c r="D122" s="102"/>
      <c r="E122" s="110"/>
      <c r="F122" s="111"/>
      <c r="G122" s="111"/>
      <c r="H122" s="102"/>
      <c r="I122" s="102"/>
      <c r="J122" s="102"/>
      <c r="K122" s="102"/>
      <c r="L122" s="102"/>
      <c r="M122" s="102"/>
      <c r="N122" s="102"/>
      <c r="O122" s="102"/>
      <c r="P122" s="102"/>
      <c r="Q122" s="102"/>
      <c r="R122" s="102"/>
      <c r="S122" s="102"/>
      <c r="T122" s="102"/>
      <c r="U122" s="102"/>
      <c r="V122" s="102"/>
      <c r="W122" s="102"/>
      <c r="X122" s="102"/>
      <c r="Y122" s="220"/>
      <c r="Z122" s="113"/>
      <c r="AA122" s="113"/>
      <c r="AB122" s="113"/>
      <c r="AC122" s="117"/>
      <c r="AD122"/>
      <c r="AE122"/>
      <c r="AF122" s="266" t="s">
        <v>111</v>
      </c>
      <c r="AG122" s="265">
        <v>400</v>
      </c>
      <c r="AH122" s="267">
        <v>140</v>
      </c>
      <c r="AI122" s="267">
        <v>30</v>
      </c>
      <c r="AJ122" s="263">
        <v>170</v>
      </c>
      <c r="AK122" s="263">
        <v>40</v>
      </c>
      <c r="AL122" s="236"/>
      <c r="AM122" s="236"/>
      <c r="AN122" s="236"/>
      <c r="AO122" s="236"/>
      <c r="AP122" s="236"/>
      <c r="AQ122" s="236"/>
    </row>
    <row r="123" spans="1:43" x14ac:dyDescent="0.3">
      <c r="A123" s="118" t="s">
        <v>223</v>
      </c>
      <c r="B123" s="119"/>
      <c r="C123" s="119"/>
      <c r="D123" s="119"/>
      <c r="E123" s="120"/>
      <c r="F123" s="121"/>
      <c r="G123" s="121"/>
      <c r="H123" s="119"/>
      <c r="I123" s="119"/>
      <c r="J123" s="119"/>
      <c r="K123" s="119"/>
      <c r="L123" s="119"/>
      <c r="M123" s="119"/>
      <c r="N123" s="119"/>
      <c r="O123" s="119"/>
      <c r="P123" s="119"/>
      <c r="Q123" s="119"/>
      <c r="R123" s="122" t="str">
        <f>R10</f>
        <v>Partie D: engrais utilisés pour la campagne</v>
      </c>
      <c r="S123" s="119"/>
      <c r="T123" s="119"/>
      <c r="U123" s="119"/>
      <c r="V123" s="119"/>
      <c r="W123" s="119"/>
      <c r="X123" s="119"/>
      <c r="Y123" s="119"/>
      <c r="Z123" s="119"/>
      <c r="AA123" s="119"/>
      <c r="AB123" s="119"/>
      <c r="AC123" s="123"/>
      <c r="AD123"/>
      <c r="AE123"/>
      <c r="AF123" s="272" t="s">
        <v>281</v>
      </c>
      <c r="AG123" s="273">
        <v>400</v>
      </c>
      <c r="AH123" s="274">
        <v>150</v>
      </c>
      <c r="AI123" s="274">
        <v>60</v>
      </c>
      <c r="AJ123" s="275">
        <v>220</v>
      </c>
      <c r="AK123" s="275">
        <v>30</v>
      </c>
      <c r="AL123" s="236"/>
      <c r="AM123" s="236"/>
      <c r="AN123" s="236"/>
      <c r="AO123" s="236"/>
      <c r="AP123" s="236"/>
      <c r="AQ123" s="236"/>
    </row>
    <row r="124" spans="1:43" ht="13.5" thickBot="1" x14ac:dyDescent="0.35">
      <c r="A124" s="124"/>
      <c r="B124" s="125"/>
      <c r="C124" s="125"/>
      <c r="D124" s="125"/>
      <c r="E124" s="126"/>
      <c r="F124" s="127"/>
      <c r="G124" s="127"/>
      <c r="H124" s="125"/>
      <c r="I124" s="125"/>
      <c r="J124" s="125"/>
      <c r="K124" s="125"/>
      <c r="L124" s="125"/>
      <c r="M124" s="125"/>
      <c r="N124" s="125"/>
      <c r="O124" s="125"/>
      <c r="P124" s="125"/>
      <c r="Q124" s="125"/>
      <c r="R124" s="125"/>
      <c r="S124" s="125"/>
      <c r="T124" s="125"/>
      <c r="U124" s="125"/>
      <c r="V124" s="125"/>
      <c r="W124" s="125"/>
      <c r="X124" s="125"/>
      <c r="Y124" s="128"/>
      <c r="Z124" s="129"/>
      <c r="AA124" s="129"/>
      <c r="AB124" s="129"/>
      <c r="AC124" s="130"/>
      <c r="AD124"/>
      <c r="AE124"/>
      <c r="AF124" s="266" t="s">
        <v>113</v>
      </c>
      <c r="AG124" s="265">
        <v>400</v>
      </c>
      <c r="AH124" s="267">
        <v>170</v>
      </c>
      <c r="AI124" s="267">
        <v>20</v>
      </c>
      <c r="AJ124" s="263">
        <v>130</v>
      </c>
      <c r="AK124" s="263">
        <v>10</v>
      </c>
      <c r="AL124" s="236"/>
      <c r="AM124" s="236"/>
      <c r="AN124" s="236"/>
      <c r="AO124" s="236"/>
      <c r="AP124" s="236"/>
      <c r="AQ124" s="236"/>
    </row>
    <row r="125" spans="1:43" x14ac:dyDescent="0.3">
      <c r="A125" s="131" t="s">
        <v>13</v>
      </c>
      <c r="B125" s="132"/>
      <c r="C125" s="132"/>
      <c r="D125" s="133" t="s">
        <v>14</v>
      </c>
      <c r="E125" s="134"/>
      <c r="F125" s="135" t="s">
        <v>15</v>
      </c>
      <c r="G125" s="136"/>
      <c r="H125" s="137"/>
      <c r="I125" s="138"/>
      <c r="J125" s="139"/>
      <c r="K125" s="140" t="s">
        <v>16</v>
      </c>
      <c r="L125" s="221"/>
      <c r="M125" s="142"/>
      <c r="N125" s="143" t="s">
        <v>17</v>
      </c>
      <c r="O125" s="137"/>
      <c r="P125" s="144"/>
      <c r="Q125" s="145"/>
      <c r="R125" s="133" t="s">
        <v>18</v>
      </c>
      <c r="S125" s="144"/>
      <c r="T125" s="145"/>
      <c r="U125" s="144"/>
      <c r="V125" s="144"/>
      <c r="W125" s="144"/>
      <c r="X125" s="146"/>
      <c r="Y125" s="147" t="s">
        <v>19</v>
      </c>
      <c r="Z125" s="137"/>
      <c r="AA125" s="138"/>
      <c r="AB125" s="133"/>
      <c r="AC125" s="148"/>
      <c r="AD125"/>
      <c r="AE125"/>
      <c r="AF125" s="272" t="s">
        <v>114</v>
      </c>
      <c r="AG125" s="273">
        <v>800</v>
      </c>
      <c r="AH125" s="274">
        <v>130</v>
      </c>
      <c r="AI125" s="274">
        <v>50</v>
      </c>
      <c r="AJ125" s="275">
        <v>260</v>
      </c>
      <c r="AK125" s="275">
        <v>30</v>
      </c>
      <c r="AL125" s="236"/>
      <c r="AM125" s="236"/>
      <c r="AN125" s="236"/>
      <c r="AO125" s="236"/>
      <c r="AP125" s="236"/>
      <c r="AQ125" s="236"/>
    </row>
    <row r="126" spans="1:43" x14ac:dyDescent="0.3">
      <c r="A126" s="150">
        <v>1</v>
      </c>
      <c r="B126" s="151">
        <v>2</v>
      </c>
      <c r="C126" s="152">
        <v>3</v>
      </c>
      <c r="D126" s="153">
        <v>4</v>
      </c>
      <c r="E126" s="154">
        <v>5</v>
      </c>
      <c r="F126" s="425">
        <v>6</v>
      </c>
      <c r="G126" s="426"/>
      <c r="H126" s="426"/>
      <c r="I126" s="426"/>
      <c r="J126" s="427"/>
      <c r="K126" s="425">
        <v>7</v>
      </c>
      <c r="L126" s="426"/>
      <c r="M126" s="427"/>
      <c r="N126" s="425">
        <v>8</v>
      </c>
      <c r="O126" s="426"/>
      <c r="P126" s="426"/>
      <c r="Q126" s="427"/>
      <c r="R126" s="425">
        <v>9</v>
      </c>
      <c r="S126" s="426"/>
      <c r="T126" s="427"/>
      <c r="U126" s="425">
        <v>10</v>
      </c>
      <c r="V126" s="426"/>
      <c r="W126" s="426"/>
      <c r="X126" s="427"/>
      <c r="Y126" s="155">
        <v>11</v>
      </c>
      <c r="Z126" s="428">
        <v>12</v>
      </c>
      <c r="AA126" s="426"/>
      <c r="AB126" s="426"/>
      <c r="AC126" s="429"/>
      <c r="AD126"/>
      <c r="AE126"/>
      <c r="AF126" s="268" t="s">
        <v>118</v>
      </c>
      <c r="AG126" s="269">
        <v>300</v>
      </c>
      <c r="AH126" s="270">
        <v>170</v>
      </c>
      <c r="AI126" s="270">
        <v>30</v>
      </c>
      <c r="AJ126" s="271">
        <v>120</v>
      </c>
      <c r="AK126" s="271">
        <v>20</v>
      </c>
      <c r="AL126" s="236"/>
      <c r="AM126" s="236"/>
      <c r="AN126" s="236"/>
      <c r="AO126" s="236"/>
      <c r="AP126" s="236"/>
      <c r="AQ126" s="236"/>
    </row>
    <row r="127" spans="1:43" ht="24" x14ac:dyDescent="0.3">
      <c r="A127" s="188" t="s">
        <v>20</v>
      </c>
      <c r="B127" s="189" t="s">
        <v>21</v>
      </c>
      <c r="C127" s="189" t="s">
        <v>22</v>
      </c>
      <c r="D127" s="158" t="s">
        <v>213</v>
      </c>
      <c r="E127" s="190" t="s">
        <v>23</v>
      </c>
      <c r="F127" s="191" t="s">
        <v>24</v>
      </c>
      <c r="G127" s="192"/>
      <c r="H127" s="119"/>
      <c r="I127" s="193"/>
      <c r="J127" s="194"/>
      <c r="K127" s="164" t="s">
        <v>240</v>
      </c>
      <c r="L127" s="162"/>
      <c r="M127" s="163"/>
      <c r="N127" s="165" t="s">
        <v>243</v>
      </c>
      <c r="O127" s="195"/>
      <c r="P127" s="195"/>
      <c r="Q127" s="196"/>
      <c r="R127" s="197" t="s">
        <v>25</v>
      </c>
      <c r="S127" s="232"/>
      <c r="T127" s="198"/>
      <c r="U127" s="199" t="s">
        <v>26</v>
      </c>
      <c r="V127" s="200"/>
      <c r="W127" s="200"/>
      <c r="X127" s="201"/>
      <c r="Y127" s="202" t="s">
        <v>194</v>
      </c>
      <c r="Z127" s="165" t="s">
        <v>243</v>
      </c>
      <c r="AA127" s="203"/>
      <c r="AB127" s="203"/>
      <c r="AC127" s="204"/>
      <c r="AD127"/>
      <c r="AE127"/>
      <c r="AF127" s="266" t="s">
        <v>119</v>
      </c>
      <c r="AG127" s="265">
        <v>600</v>
      </c>
      <c r="AH127" s="267">
        <v>130</v>
      </c>
      <c r="AI127" s="267">
        <v>60</v>
      </c>
      <c r="AJ127" s="263">
        <v>160</v>
      </c>
      <c r="AK127" s="263">
        <v>20</v>
      </c>
      <c r="AL127" s="236"/>
      <c r="AM127" s="236"/>
      <c r="AN127" s="236"/>
      <c r="AO127" s="236"/>
      <c r="AP127" s="236"/>
      <c r="AQ127" s="236"/>
    </row>
    <row r="128" spans="1:43" ht="15.5" thickBot="1" x14ac:dyDescent="0.45">
      <c r="A128" s="169"/>
      <c r="B128" s="170"/>
      <c r="C128" s="205" t="s">
        <v>27</v>
      </c>
      <c r="D128" s="172"/>
      <c r="E128" s="173" t="s">
        <v>27</v>
      </c>
      <c r="F128" s="222" t="s">
        <v>28</v>
      </c>
      <c r="G128" s="229" t="s">
        <v>214</v>
      </c>
      <c r="H128" s="175" t="s">
        <v>192</v>
      </c>
      <c r="I128" s="176" t="s">
        <v>193</v>
      </c>
      <c r="J128" s="177" t="s">
        <v>4</v>
      </c>
      <c r="K128" s="175" t="s">
        <v>192</v>
      </c>
      <c r="L128" s="176" t="s">
        <v>193</v>
      </c>
      <c r="M128" s="177" t="s">
        <v>4</v>
      </c>
      <c r="N128" s="176" t="s">
        <v>28</v>
      </c>
      <c r="O128" s="175" t="s">
        <v>192</v>
      </c>
      <c r="P128" s="176" t="s">
        <v>193</v>
      </c>
      <c r="Q128" s="177" t="s">
        <v>4</v>
      </c>
      <c r="R128" s="206"/>
      <c r="S128" s="178"/>
      <c r="T128" s="179"/>
      <c r="U128" s="180" t="s">
        <v>28</v>
      </c>
      <c r="V128" s="180" t="s">
        <v>2</v>
      </c>
      <c r="W128" s="180" t="s">
        <v>3</v>
      </c>
      <c r="X128" s="176" t="s">
        <v>4</v>
      </c>
      <c r="Y128" s="181"/>
      <c r="Z128" s="176" t="s">
        <v>28</v>
      </c>
      <c r="AA128" s="175" t="s">
        <v>192</v>
      </c>
      <c r="AB128" s="176" t="s">
        <v>193</v>
      </c>
      <c r="AC128" s="182" t="s">
        <v>4</v>
      </c>
      <c r="AD128"/>
      <c r="AE128"/>
      <c r="AF128" s="266" t="s">
        <v>282</v>
      </c>
      <c r="AG128" s="265">
        <v>250</v>
      </c>
      <c r="AH128" s="267">
        <v>155</v>
      </c>
      <c r="AI128" s="267">
        <v>30</v>
      </c>
      <c r="AJ128" s="263">
        <v>120</v>
      </c>
      <c r="AK128" s="263">
        <v>10</v>
      </c>
      <c r="AL128" s="236"/>
      <c r="AM128" s="236"/>
      <c r="AN128" s="236"/>
      <c r="AO128" s="236"/>
      <c r="AP128" s="236"/>
      <c r="AQ128" s="236"/>
    </row>
    <row r="129" spans="1:43" ht="13.5" thickBot="1" x14ac:dyDescent="0.35">
      <c r="A129" s="169"/>
      <c r="B129" s="185" t="s">
        <v>33</v>
      </c>
      <c r="C129" s="207">
        <f>C112</f>
        <v>1</v>
      </c>
      <c r="D129" s="185" t="s">
        <v>33</v>
      </c>
      <c r="E129" s="305">
        <f>E112</f>
        <v>2</v>
      </c>
      <c r="F129" s="306"/>
      <c r="G129" s="302"/>
      <c r="H129" s="171"/>
      <c r="I129" s="205"/>
      <c r="J129" s="179"/>
      <c r="K129" s="171"/>
      <c r="L129" s="171"/>
      <c r="M129" s="208"/>
      <c r="N129" s="209" t="s">
        <v>34</v>
      </c>
      <c r="O129" s="210"/>
      <c r="P129" s="186"/>
      <c r="Q129" s="211"/>
      <c r="R129" s="212"/>
      <c r="S129" s="212"/>
      <c r="T129" s="187"/>
      <c r="U129" s="303"/>
      <c r="V129" s="304"/>
      <c r="W129" s="304"/>
      <c r="X129" s="304"/>
      <c r="Y129" s="303"/>
      <c r="Z129" s="422" t="s">
        <v>35</v>
      </c>
      <c r="AA129" s="423"/>
      <c r="AB129" s="423"/>
      <c r="AC129" s="424"/>
      <c r="AD129"/>
      <c r="AE129"/>
      <c r="AF129" s="266" t="s">
        <v>283</v>
      </c>
      <c r="AG129" s="265">
        <v>250</v>
      </c>
      <c r="AH129" s="267">
        <v>145</v>
      </c>
      <c r="AI129" s="267">
        <v>30</v>
      </c>
      <c r="AJ129" s="263">
        <v>120</v>
      </c>
      <c r="AK129" s="263">
        <v>10</v>
      </c>
      <c r="AL129" s="236"/>
      <c r="AM129" s="236"/>
      <c r="AN129" s="236"/>
      <c r="AO129" s="236"/>
      <c r="AP129" s="236"/>
      <c r="AQ129" s="236"/>
    </row>
    <row r="130" spans="1:43" ht="13.5" thickBot="1" x14ac:dyDescent="0.35">
      <c r="A130" s="295"/>
      <c r="B130" s="296"/>
      <c r="C130" s="296"/>
      <c r="D130" s="296"/>
      <c r="E130" s="297"/>
      <c r="F130" s="298"/>
      <c r="G130" s="298"/>
      <c r="H130" s="296"/>
      <c r="I130" s="296"/>
      <c r="J130" s="299"/>
      <c r="K130" s="296"/>
      <c r="L130" s="296"/>
      <c r="M130" s="299"/>
      <c r="N130" s="213">
        <f>N112</f>
        <v>60</v>
      </c>
      <c r="O130" s="214">
        <f>O112</f>
        <v>20</v>
      </c>
      <c r="P130" s="215">
        <f>P112</f>
        <v>75</v>
      </c>
      <c r="Q130" s="216">
        <f>Q112</f>
        <v>20</v>
      </c>
      <c r="R130" s="300"/>
      <c r="S130" s="300"/>
      <c r="T130" s="301"/>
      <c r="U130" s="300"/>
      <c r="V130" s="300"/>
      <c r="W130" s="300"/>
      <c r="X130" s="299"/>
      <c r="Y130" s="296"/>
      <c r="Z130" s="214">
        <f>Z112</f>
        <v>0</v>
      </c>
      <c r="AA130" s="215">
        <f>AA112</f>
        <v>0</v>
      </c>
      <c r="AB130" s="215">
        <f>AB112</f>
        <v>0</v>
      </c>
      <c r="AC130" s="215">
        <f>AC112</f>
        <v>0</v>
      </c>
      <c r="AD130"/>
      <c r="AE130"/>
      <c r="AF130" s="266" t="s">
        <v>284</v>
      </c>
      <c r="AG130" s="265">
        <v>250</v>
      </c>
      <c r="AH130" s="267">
        <v>145</v>
      </c>
      <c r="AI130" s="267">
        <v>20</v>
      </c>
      <c r="AJ130" s="263">
        <v>70</v>
      </c>
      <c r="AK130" s="263">
        <v>5</v>
      </c>
      <c r="AL130" s="236"/>
      <c r="AM130" s="236"/>
      <c r="AN130" s="236"/>
      <c r="AO130" s="236"/>
      <c r="AP130" s="236"/>
      <c r="AQ130" s="236"/>
    </row>
    <row r="131" spans="1:43" ht="14.5" customHeight="1" x14ac:dyDescent="0.25">
      <c r="A131" s="233"/>
      <c r="B131" s="286"/>
      <c r="C131" s="79"/>
      <c r="D131" s="80"/>
      <c r="E131" s="81"/>
      <c r="F131" s="183">
        <f t="shared" ref="F131" si="49">IF(D131="",0,INDEX($AF$4:$AK$148,MATCH($D131,$AF$4:$AF$148,0),3))</f>
        <v>0</v>
      </c>
      <c r="G131" s="86"/>
      <c r="H131" s="183">
        <f t="shared" ref="H131:H139" si="50">IF($D131="",0,INDEX($AF$4:$AK$148,MATCH($D131,$AF$4:$AF$148,0),4))</f>
        <v>0</v>
      </c>
      <c r="I131" s="183">
        <f t="shared" ref="I131:I139" si="51">IF($D131="",0,INDEX($AF$4:$AK$148,MATCH($D131,$AF$4:$AF$148,0),5))</f>
        <v>0</v>
      </c>
      <c r="J131" s="183">
        <f t="shared" ref="J131:J139" si="52">IF($D131="",0,INDEX($AF$4:$AK$148,MATCH($D131,$AF$4:$AF$148,0),6))</f>
        <v>0</v>
      </c>
      <c r="K131" s="83"/>
      <c r="L131" s="84"/>
      <c r="M131" s="85"/>
      <c r="N131" s="98">
        <f>F131*E131+G131</f>
        <v>0</v>
      </c>
      <c r="O131" s="98">
        <f t="shared" ref="O131" si="53">ROUND(H131*K131*$E131,0)</f>
        <v>0</v>
      </c>
      <c r="P131" s="98">
        <f t="shared" ref="P131" si="54">ROUND(I131*L131*$E131,0)</f>
        <v>0</v>
      </c>
      <c r="Q131" s="98">
        <f t="shared" ref="Q131" si="55">ROUND(J131*M131*$E131,0)</f>
        <v>0</v>
      </c>
      <c r="R131" s="410"/>
      <c r="S131" s="411"/>
      <c r="T131" s="412"/>
      <c r="U131" s="94"/>
      <c r="V131" s="94"/>
      <c r="W131" s="94"/>
      <c r="X131" s="84"/>
      <c r="Y131" s="83"/>
      <c r="Z131" s="98">
        <f>ROUND((U131*Y131)/100,0)</f>
        <v>0</v>
      </c>
      <c r="AA131" s="98">
        <f>ROUND(V131*Y131/100,0)</f>
        <v>0</v>
      </c>
      <c r="AB131" s="101">
        <f>ROUND(W131*Y131/100,0)</f>
        <v>0</v>
      </c>
      <c r="AC131" s="100">
        <f>ROUND(X131*Y131/100,0)</f>
        <v>0</v>
      </c>
      <c r="AD131"/>
      <c r="AE131"/>
      <c r="AF131" s="266" t="s">
        <v>120</v>
      </c>
      <c r="AG131" s="265">
        <v>500</v>
      </c>
      <c r="AH131" s="267">
        <v>200</v>
      </c>
      <c r="AI131" s="267">
        <v>40</v>
      </c>
      <c r="AJ131" s="263">
        <v>180</v>
      </c>
      <c r="AK131" s="263">
        <v>20</v>
      </c>
      <c r="AL131" s="236"/>
      <c r="AM131" s="236"/>
      <c r="AN131" s="236"/>
      <c r="AO131" s="236"/>
      <c r="AP131" s="236"/>
      <c r="AQ131" s="236"/>
    </row>
    <row r="132" spans="1:43" ht="14.5" customHeight="1" x14ac:dyDescent="0.25">
      <c r="A132" s="233"/>
      <c r="B132" s="286"/>
      <c r="C132" s="79"/>
      <c r="D132" s="80"/>
      <c r="E132" s="81"/>
      <c r="F132" s="183">
        <f t="shared" ref="F132:F139" si="56">IF(D132="",0,INDEX($AF$4:$AK$148,MATCH($D132,$AF$4:$AF$148,0),3))</f>
        <v>0</v>
      </c>
      <c r="G132" s="86"/>
      <c r="H132" s="183">
        <f t="shared" si="50"/>
        <v>0</v>
      </c>
      <c r="I132" s="183">
        <f t="shared" si="51"/>
        <v>0</v>
      </c>
      <c r="J132" s="183">
        <f t="shared" si="52"/>
        <v>0</v>
      </c>
      <c r="K132" s="83"/>
      <c r="L132" s="84"/>
      <c r="M132" s="85"/>
      <c r="N132" s="98">
        <f t="shared" ref="N132:N139" si="57">F132*E132+G132</f>
        <v>0</v>
      </c>
      <c r="O132" s="98">
        <f t="shared" ref="O132:O139" si="58">ROUND(H132*K132*$E132,0)</f>
        <v>0</v>
      </c>
      <c r="P132" s="98">
        <f t="shared" ref="P132:P139" si="59">ROUND(I132*L132*$E132,0)</f>
        <v>0</v>
      </c>
      <c r="Q132" s="98">
        <f t="shared" ref="Q132:Q139" si="60">ROUND(J132*M132*$E132,0)</f>
        <v>0</v>
      </c>
      <c r="R132" s="410"/>
      <c r="S132" s="411"/>
      <c r="T132" s="412"/>
      <c r="U132" s="94"/>
      <c r="V132" s="94"/>
      <c r="W132" s="94"/>
      <c r="X132" s="84"/>
      <c r="Y132" s="83"/>
      <c r="Z132" s="98">
        <f>ROUND((U132*Y132)/100,0)</f>
        <v>0</v>
      </c>
      <c r="AA132" s="98">
        <f>ROUND(V132*Y132/100,0)</f>
        <v>0</v>
      </c>
      <c r="AB132" s="101">
        <f>ROUND(W132*Y132/100,0)</f>
        <v>0</v>
      </c>
      <c r="AC132" s="100">
        <f>ROUND(X132*Y132/100,0)</f>
        <v>0</v>
      </c>
      <c r="AD132"/>
      <c r="AE132"/>
      <c r="AF132" s="266" t="s">
        <v>285</v>
      </c>
      <c r="AG132" s="265">
        <v>400</v>
      </c>
      <c r="AH132" s="267">
        <v>230</v>
      </c>
      <c r="AI132" s="267">
        <v>40</v>
      </c>
      <c r="AJ132" s="263">
        <v>180</v>
      </c>
      <c r="AK132" s="263">
        <v>20</v>
      </c>
      <c r="AL132" s="236"/>
      <c r="AM132" s="236"/>
      <c r="AN132" s="236"/>
      <c r="AO132" s="236"/>
      <c r="AP132" s="236"/>
      <c r="AQ132" s="236"/>
    </row>
    <row r="133" spans="1:43" ht="14.5" customHeight="1" x14ac:dyDescent="0.25">
      <c r="A133" s="233"/>
      <c r="B133" s="286"/>
      <c r="C133" s="79"/>
      <c r="D133" s="80"/>
      <c r="E133" s="81"/>
      <c r="F133" s="183">
        <f t="shared" si="56"/>
        <v>0</v>
      </c>
      <c r="G133" s="86"/>
      <c r="H133" s="183">
        <f t="shared" si="50"/>
        <v>0</v>
      </c>
      <c r="I133" s="183">
        <f t="shared" si="51"/>
        <v>0</v>
      </c>
      <c r="J133" s="183">
        <f t="shared" si="52"/>
        <v>0</v>
      </c>
      <c r="K133" s="83"/>
      <c r="L133" s="84"/>
      <c r="M133" s="85"/>
      <c r="N133" s="98">
        <f t="shared" si="57"/>
        <v>0</v>
      </c>
      <c r="O133" s="98">
        <f t="shared" si="58"/>
        <v>0</v>
      </c>
      <c r="P133" s="98">
        <f t="shared" si="59"/>
        <v>0</v>
      </c>
      <c r="Q133" s="98">
        <f t="shared" si="60"/>
        <v>0</v>
      </c>
      <c r="R133" s="410"/>
      <c r="S133" s="411"/>
      <c r="T133" s="412"/>
      <c r="U133" s="94"/>
      <c r="V133" s="94"/>
      <c r="W133" s="94"/>
      <c r="X133" s="84"/>
      <c r="Y133" s="83"/>
      <c r="Z133" s="98">
        <f>ROUND((U133*Y133)/100,0)</f>
        <v>0</v>
      </c>
      <c r="AA133" s="98">
        <f>ROUND(V133*Y133/100,0)</f>
        <v>0</v>
      </c>
      <c r="AB133" s="101">
        <f>ROUND(W133*Y133/100,0)</f>
        <v>0</v>
      </c>
      <c r="AC133" s="100">
        <f>ROUND(X133*Y133/100,0)</f>
        <v>0</v>
      </c>
      <c r="AD133"/>
      <c r="AE133"/>
      <c r="AF133" s="266" t="s">
        <v>286</v>
      </c>
      <c r="AG133" s="265">
        <v>500</v>
      </c>
      <c r="AH133" s="267">
        <v>230</v>
      </c>
      <c r="AI133" s="267">
        <v>45</v>
      </c>
      <c r="AJ133" s="263">
        <v>190</v>
      </c>
      <c r="AK133" s="263">
        <v>20</v>
      </c>
      <c r="AL133" s="236"/>
      <c r="AM133" s="236"/>
      <c r="AN133" s="236"/>
      <c r="AO133" s="236"/>
      <c r="AP133" s="236"/>
      <c r="AQ133" s="236"/>
    </row>
    <row r="134" spans="1:43" ht="12.5" x14ac:dyDescent="0.25">
      <c r="A134" s="233"/>
      <c r="B134" s="286"/>
      <c r="C134" s="79"/>
      <c r="D134" s="80"/>
      <c r="E134" s="81"/>
      <c r="F134" s="183">
        <f t="shared" si="56"/>
        <v>0</v>
      </c>
      <c r="G134" s="86"/>
      <c r="H134" s="183">
        <f t="shared" si="50"/>
        <v>0</v>
      </c>
      <c r="I134" s="183">
        <f t="shared" si="51"/>
        <v>0</v>
      </c>
      <c r="J134" s="183">
        <f t="shared" si="52"/>
        <v>0</v>
      </c>
      <c r="K134" s="83"/>
      <c r="L134" s="84"/>
      <c r="M134" s="85"/>
      <c r="N134" s="98">
        <f t="shared" si="57"/>
        <v>0</v>
      </c>
      <c r="O134" s="98">
        <f t="shared" si="58"/>
        <v>0</v>
      </c>
      <c r="P134" s="98">
        <f t="shared" si="59"/>
        <v>0</v>
      </c>
      <c r="Q134" s="98">
        <f t="shared" si="60"/>
        <v>0</v>
      </c>
      <c r="R134" s="410"/>
      <c r="S134" s="411"/>
      <c r="T134" s="412"/>
      <c r="U134" s="94"/>
      <c r="V134" s="94"/>
      <c r="W134" s="94"/>
      <c r="X134" s="84"/>
      <c r="Y134" s="83"/>
      <c r="Z134" s="98">
        <f t="shared" ref="Z134:Z139" si="61">ROUND((U134*Y134)/100,0)</f>
        <v>0</v>
      </c>
      <c r="AA134" s="98">
        <f t="shared" ref="AA134:AA139" si="62">ROUND(V134*Y134/100,0)</f>
        <v>0</v>
      </c>
      <c r="AB134" s="101">
        <f t="shared" ref="AB134:AB139" si="63">ROUND(W134*Y134/100,0)</f>
        <v>0</v>
      </c>
      <c r="AC134" s="100">
        <f t="shared" ref="AC134:AC139" si="64">ROUND(X134*Y134/100,0)</f>
        <v>0</v>
      </c>
      <c r="AD134"/>
      <c r="AE134"/>
      <c r="AF134" s="266" t="s">
        <v>287</v>
      </c>
      <c r="AG134" s="265">
        <v>400</v>
      </c>
      <c r="AH134" s="267">
        <v>240</v>
      </c>
      <c r="AI134" s="267">
        <v>35</v>
      </c>
      <c r="AJ134" s="263">
        <v>150</v>
      </c>
      <c r="AK134" s="263">
        <v>15</v>
      </c>
      <c r="AL134" s="236"/>
      <c r="AM134" s="236"/>
      <c r="AN134" s="236"/>
      <c r="AO134" s="236"/>
      <c r="AP134" s="236"/>
      <c r="AQ134" s="236"/>
    </row>
    <row r="135" spans="1:43" ht="12.5" x14ac:dyDescent="0.25">
      <c r="A135" s="233"/>
      <c r="B135" s="286"/>
      <c r="C135" s="79"/>
      <c r="D135" s="80"/>
      <c r="E135" s="81"/>
      <c r="F135" s="183">
        <f t="shared" si="56"/>
        <v>0</v>
      </c>
      <c r="G135" s="86"/>
      <c r="H135" s="183">
        <f t="shared" si="50"/>
        <v>0</v>
      </c>
      <c r="I135" s="183">
        <f t="shared" si="51"/>
        <v>0</v>
      </c>
      <c r="J135" s="183">
        <f t="shared" si="52"/>
        <v>0</v>
      </c>
      <c r="K135" s="83"/>
      <c r="L135" s="84"/>
      <c r="M135" s="85"/>
      <c r="N135" s="98">
        <f t="shared" si="57"/>
        <v>0</v>
      </c>
      <c r="O135" s="98">
        <f t="shared" si="58"/>
        <v>0</v>
      </c>
      <c r="P135" s="98">
        <f t="shared" si="59"/>
        <v>0</v>
      </c>
      <c r="Q135" s="98">
        <f t="shared" si="60"/>
        <v>0</v>
      </c>
      <c r="R135" s="410"/>
      <c r="S135" s="411"/>
      <c r="T135" s="412"/>
      <c r="U135" s="94"/>
      <c r="V135" s="94"/>
      <c r="W135" s="94"/>
      <c r="X135" s="84"/>
      <c r="Y135" s="83"/>
      <c r="Z135" s="98">
        <f t="shared" si="61"/>
        <v>0</v>
      </c>
      <c r="AA135" s="98">
        <f t="shared" si="62"/>
        <v>0</v>
      </c>
      <c r="AB135" s="101">
        <f t="shared" si="63"/>
        <v>0</v>
      </c>
      <c r="AC135" s="100">
        <f t="shared" si="64"/>
        <v>0</v>
      </c>
      <c r="AD135"/>
      <c r="AE135"/>
      <c r="AF135" s="266" t="s">
        <v>288</v>
      </c>
      <c r="AG135" s="265">
        <v>550</v>
      </c>
      <c r="AH135" s="267">
        <v>230</v>
      </c>
      <c r="AI135" s="267">
        <v>40</v>
      </c>
      <c r="AJ135" s="263">
        <v>180</v>
      </c>
      <c r="AK135" s="263">
        <v>20</v>
      </c>
      <c r="AL135" s="236"/>
      <c r="AM135" s="236"/>
      <c r="AN135" s="236"/>
      <c r="AO135" s="236"/>
      <c r="AP135" s="236"/>
      <c r="AQ135" s="236"/>
    </row>
    <row r="136" spans="1:43" ht="12.5" x14ac:dyDescent="0.25">
      <c r="A136" s="233"/>
      <c r="B136" s="286"/>
      <c r="C136" s="79"/>
      <c r="D136" s="80"/>
      <c r="E136" s="81"/>
      <c r="F136" s="183">
        <f t="shared" si="56"/>
        <v>0</v>
      </c>
      <c r="G136" s="86"/>
      <c r="H136" s="183">
        <f t="shared" si="50"/>
        <v>0</v>
      </c>
      <c r="I136" s="183">
        <f t="shared" si="51"/>
        <v>0</v>
      </c>
      <c r="J136" s="183">
        <f t="shared" si="52"/>
        <v>0</v>
      </c>
      <c r="K136" s="83"/>
      <c r="L136" s="84"/>
      <c r="M136" s="85"/>
      <c r="N136" s="98">
        <f t="shared" si="57"/>
        <v>0</v>
      </c>
      <c r="O136" s="98">
        <f t="shared" si="58"/>
        <v>0</v>
      </c>
      <c r="P136" s="98">
        <f t="shared" si="59"/>
        <v>0</v>
      </c>
      <c r="Q136" s="98">
        <f t="shared" si="60"/>
        <v>0</v>
      </c>
      <c r="R136" s="410"/>
      <c r="S136" s="411"/>
      <c r="T136" s="412"/>
      <c r="U136" s="94"/>
      <c r="V136" s="94"/>
      <c r="W136" s="94"/>
      <c r="X136" s="84"/>
      <c r="Y136" s="83"/>
      <c r="Z136" s="98">
        <f t="shared" si="61"/>
        <v>0</v>
      </c>
      <c r="AA136" s="98">
        <f t="shared" si="62"/>
        <v>0</v>
      </c>
      <c r="AB136" s="101">
        <f t="shared" si="63"/>
        <v>0</v>
      </c>
      <c r="AC136" s="100">
        <f t="shared" si="64"/>
        <v>0</v>
      </c>
      <c r="AD136"/>
      <c r="AE136"/>
      <c r="AF136" s="272" t="s">
        <v>115</v>
      </c>
      <c r="AG136" s="273">
        <v>200</v>
      </c>
      <c r="AH136" s="274">
        <v>120</v>
      </c>
      <c r="AI136" s="274">
        <v>30</v>
      </c>
      <c r="AJ136" s="275">
        <v>120</v>
      </c>
      <c r="AK136" s="275">
        <v>10</v>
      </c>
      <c r="AL136" s="236"/>
      <c r="AM136" s="236"/>
      <c r="AN136" s="236"/>
      <c r="AO136" s="236"/>
      <c r="AP136" s="236"/>
      <c r="AQ136" s="236"/>
    </row>
    <row r="137" spans="1:43" ht="12.5" x14ac:dyDescent="0.25">
      <c r="A137" s="233"/>
      <c r="B137" s="286"/>
      <c r="C137" s="79"/>
      <c r="D137" s="80"/>
      <c r="E137" s="81"/>
      <c r="F137" s="183">
        <f t="shared" si="56"/>
        <v>0</v>
      </c>
      <c r="G137" s="86"/>
      <c r="H137" s="183">
        <f t="shared" si="50"/>
        <v>0</v>
      </c>
      <c r="I137" s="183">
        <f t="shared" si="51"/>
        <v>0</v>
      </c>
      <c r="J137" s="183">
        <f t="shared" si="52"/>
        <v>0</v>
      </c>
      <c r="K137" s="83"/>
      <c r="L137" s="84"/>
      <c r="M137" s="85"/>
      <c r="N137" s="98">
        <f t="shared" si="57"/>
        <v>0</v>
      </c>
      <c r="O137" s="98">
        <f t="shared" si="58"/>
        <v>0</v>
      </c>
      <c r="P137" s="98">
        <f t="shared" si="59"/>
        <v>0</v>
      </c>
      <c r="Q137" s="98">
        <f t="shared" si="60"/>
        <v>0</v>
      </c>
      <c r="R137" s="410"/>
      <c r="S137" s="411"/>
      <c r="T137" s="412"/>
      <c r="U137" s="94"/>
      <c r="V137" s="94"/>
      <c r="W137" s="94"/>
      <c r="X137" s="84"/>
      <c r="Y137" s="83"/>
      <c r="Z137" s="98">
        <f t="shared" si="61"/>
        <v>0</v>
      </c>
      <c r="AA137" s="98">
        <f t="shared" si="62"/>
        <v>0</v>
      </c>
      <c r="AB137" s="101">
        <f t="shared" si="63"/>
        <v>0</v>
      </c>
      <c r="AC137" s="100">
        <f t="shared" si="64"/>
        <v>0</v>
      </c>
      <c r="AD137"/>
      <c r="AE137"/>
      <c r="AF137" s="266" t="s">
        <v>122</v>
      </c>
      <c r="AG137" s="265">
        <v>400</v>
      </c>
      <c r="AH137" s="267">
        <v>30</v>
      </c>
      <c r="AI137" s="267">
        <v>0</v>
      </c>
      <c r="AJ137" s="263">
        <v>0</v>
      </c>
      <c r="AK137" s="263">
        <v>0</v>
      </c>
      <c r="AL137" s="236"/>
      <c r="AM137" s="236"/>
      <c r="AN137" s="236"/>
      <c r="AO137" s="236"/>
      <c r="AP137" s="236"/>
      <c r="AQ137" s="236"/>
    </row>
    <row r="138" spans="1:43" ht="14.5" x14ac:dyDescent="0.25">
      <c r="A138" s="233"/>
      <c r="B138" s="286"/>
      <c r="C138" s="79"/>
      <c r="D138" s="80"/>
      <c r="E138" s="81"/>
      <c r="F138" s="183">
        <f t="shared" si="56"/>
        <v>0</v>
      </c>
      <c r="G138" s="86"/>
      <c r="H138" s="183">
        <f t="shared" si="50"/>
        <v>0</v>
      </c>
      <c r="I138" s="183">
        <f t="shared" si="51"/>
        <v>0</v>
      </c>
      <c r="J138" s="183">
        <f t="shared" si="52"/>
        <v>0</v>
      </c>
      <c r="K138" s="83"/>
      <c r="L138" s="84"/>
      <c r="M138" s="85"/>
      <c r="N138" s="98">
        <f t="shared" si="57"/>
        <v>0</v>
      </c>
      <c r="O138" s="98">
        <f t="shared" si="58"/>
        <v>0</v>
      </c>
      <c r="P138" s="98">
        <f t="shared" si="59"/>
        <v>0</v>
      </c>
      <c r="Q138" s="98">
        <f t="shared" si="60"/>
        <v>0</v>
      </c>
      <c r="R138" s="410"/>
      <c r="S138" s="411"/>
      <c r="T138" s="412"/>
      <c r="U138" s="94"/>
      <c r="V138" s="94"/>
      <c r="W138" s="94"/>
      <c r="X138" s="84"/>
      <c r="Y138" s="83"/>
      <c r="Z138" s="98">
        <f t="shared" si="61"/>
        <v>0</v>
      </c>
      <c r="AA138" s="98">
        <f t="shared" si="62"/>
        <v>0</v>
      </c>
      <c r="AB138" s="101">
        <f t="shared" si="63"/>
        <v>0</v>
      </c>
      <c r="AC138" s="100">
        <f t="shared" si="64"/>
        <v>0</v>
      </c>
      <c r="AD138"/>
      <c r="AE138"/>
      <c r="AF138" s="266" t="s">
        <v>123</v>
      </c>
      <c r="AG138" s="276"/>
      <c r="AH138" s="267">
        <v>140</v>
      </c>
      <c r="AI138" s="267">
        <v>100</v>
      </c>
      <c r="AJ138" s="263">
        <v>150</v>
      </c>
      <c r="AK138" s="263">
        <v>30</v>
      </c>
      <c r="AL138" s="236"/>
      <c r="AM138" s="236"/>
      <c r="AN138" s="236"/>
      <c r="AO138" s="236"/>
      <c r="AP138" s="236"/>
      <c r="AQ138" s="236"/>
    </row>
    <row r="139" spans="1:43" ht="15" thickBot="1" x14ac:dyDescent="0.3">
      <c r="A139" s="327"/>
      <c r="B139" s="328"/>
      <c r="C139" s="381"/>
      <c r="D139" s="80"/>
      <c r="E139" s="316"/>
      <c r="F139" s="385">
        <f t="shared" si="56"/>
        <v>0</v>
      </c>
      <c r="G139" s="317"/>
      <c r="H139" s="329">
        <f t="shared" si="50"/>
        <v>0</v>
      </c>
      <c r="I139" s="329">
        <f t="shared" si="51"/>
        <v>0</v>
      </c>
      <c r="J139" s="386">
        <f t="shared" si="52"/>
        <v>0</v>
      </c>
      <c r="K139" s="318"/>
      <c r="L139" s="319"/>
      <c r="M139" s="320"/>
      <c r="N139" s="321">
        <f t="shared" si="57"/>
        <v>0</v>
      </c>
      <c r="O139" s="321">
        <f t="shared" si="58"/>
        <v>0</v>
      </c>
      <c r="P139" s="321">
        <f t="shared" si="59"/>
        <v>0</v>
      </c>
      <c r="Q139" s="321">
        <f t="shared" si="60"/>
        <v>0</v>
      </c>
      <c r="R139" s="413"/>
      <c r="S139" s="414"/>
      <c r="T139" s="415"/>
      <c r="U139" s="323"/>
      <c r="V139" s="323"/>
      <c r="W139" s="323"/>
      <c r="X139" s="319"/>
      <c r="Y139" s="318"/>
      <c r="Z139" s="321">
        <f t="shared" si="61"/>
        <v>0</v>
      </c>
      <c r="AA139" s="321">
        <f t="shared" si="62"/>
        <v>0</v>
      </c>
      <c r="AB139" s="321">
        <f t="shared" si="63"/>
        <v>0</v>
      </c>
      <c r="AC139" s="324">
        <f t="shared" si="64"/>
        <v>0</v>
      </c>
      <c r="AD139"/>
      <c r="AE139"/>
      <c r="AF139" s="266" t="s">
        <v>124</v>
      </c>
      <c r="AG139" s="276"/>
      <c r="AH139" s="267">
        <v>230</v>
      </c>
      <c r="AI139" s="267">
        <v>140</v>
      </c>
      <c r="AJ139" s="263">
        <v>250</v>
      </c>
      <c r="AK139" s="263">
        <v>40</v>
      </c>
      <c r="AL139" s="236"/>
      <c r="AM139" s="236"/>
      <c r="AN139" s="236"/>
      <c r="AO139" s="236"/>
      <c r="AP139" s="236"/>
      <c r="AQ139" s="236"/>
    </row>
    <row r="140" spans="1:43" ht="15" thickTop="1" x14ac:dyDescent="0.3">
      <c r="A140" s="309"/>
      <c r="B140" s="307"/>
      <c r="C140" s="310">
        <f>SUM(C129:C139)</f>
        <v>1</v>
      </c>
      <c r="D140" s="308"/>
      <c r="E140" s="310">
        <f>SUM(E129:E139)</f>
        <v>2</v>
      </c>
      <c r="F140" s="416" t="s">
        <v>29</v>
      </c>
      <c r="G140" s="417"/>
      <c r="H140" s="417"/>
      <c r="I140" s="417"/>
      <c r="J140" s="417"/>
      <c r="K140" s="417"/>
      <c r="L140" s="417"/>
      <c r="M140" s="418"/>
      <c r="N140" s="311">
        <f>SUM(N130:N139)</f>
        <v>60</v>
      </c>
      <c r="O140" s="311">
        <f>SUM(O130:O139)</f>
        <v>20</v>
      </c>
      <c r="P140" s="311">
        <f>SUM(P130:P139)</f>
        <v>75</v>
      </c>
      <c r="Q140" s="311">
        <f>SUM(Q130:Q139)</f>
        <v>20</v>
      </c>
      <c r="R140" s="307"/>
      <c r="S140" s="307"/>
      <c r="T140" s="307"/>
      <c r="U140" s="419" t="s">
        <v>30</v>
      </c>
      <c r="V140" s="420"/>
      <c r="W140" s="420"/>
      <c r="X140" s="420"/>
      <c r="Y140" s="421"/>
      <c r="Z140" s="311">
        <f>SUM(Z130:Z139)</f>
        <v>0</v>
      </c>
      <c r="AA140" s="311">
        <f>SUM(AA130:AA139)</f>
        <v>0</v>
      </c>
      <c r="AB140" s="311">
        <f>SUM(AB130:AB139)</f>
        <v>0</v>
      </c>
      <c r="AC140" s="312">
        <f>SUM(AC130:AC139)</f>
        <v>0</v>
      </c>
      <c r="AD140" s="223"/>
      <c r="AE140" s="223"/>
      <c r="AF140" s="268" t="s">
        <v>125</v>
      </c>
      <c r="AG140" s="277"/>
      <c r="AH140" s="270">
        <v>320</v>
      </c>
      <c r="AI140" s="270">
        <v>180</v>
      </c>
      <c r="AJ140" s="271">
        <v>350</v>
      </c>
      <c r="AK140" s="271">
        <v>60</v>
      </c>
      <c r="AL140" s="236"/>
      <c r="AM140" s="236"/>
      <c r="AN140" s="236"/>
      <c r="AO140" s="236"/>
      <c r="AP140" s="236"/>
      <c r="AQ140" s="236"/>
    </row>
    <row r="141" spans="1:43" ht="13.5" thickBot="1" x14ac:dyDescent="0.35">
      <c r="A141" s="287"/>
      <c r="B141" s="288"/>
      <c r="C141" s="290"/>
      <c r="D141" s="289"/>
      <c r="E141" s="291"/>
      <c r="F141" s="292"/>
      <c r="G141" s="292"/>
      <c r="H141" s="293"/>
      <c r="I141" s="293"/>
      <c r="J141" s="403" t="s">
        <v>31</v>
      </c>
      <c r="K141" s="404"/>
      <c r="L141" s="404"/>
      <c r="M141" s="405"/>
      <c r="N141" s="325">
        <f>ROUND(N140/$E$140,1)</f>
        <v>30</v>
      </c>
      <c r="O141" s="325">
        <f>ROUND(O140/$E$140,1)</f>
        <v>10</v>
      </c>
      <c r="P141" s="325">
        <f>ROUND(P140/$E$140,1)</f>
        <v>37.5</v>
      </c>
      <c r="Q141" s="325">
        <f>ROUND(Q140/$E$140,1)</f>
        <v>10</v>
      </c>
      <c r="R141" s="288"/>
      <c r="S141" s="288"/>
      <c r="T141" s="288"/>
      <c r="U141" s="294"/>
      <c r="V141" s="288"/>
      <c r="W141" s="406" t="s">
        <v>32</v>
      </c>
      <c r="X141" s="407"/>
      <c r="Y141" s="408"/>
      <c r="Z141" s="325">
        <f>Z140/$E$140</f>
        <v>0</v>
      </c>
      <c r="AA141" s="325">
        <f>AA140/$E$140</f>
        <v>0</v>
      </c>
      <c r="AB141" s="325">
        <f>AB140/$E$140</f>
        <v>0</v>
      </c>
      <c r="AC141" s="326">
        <f>AC140/$E$140</f>
        <v>0</v>
      </c>
      <c r="AD141" s="223"/>
      <c r="AE141" s="223"/>
      <c r="AF141" s="266" t="s">
        <v>126</v>
      </c>
      <c r="AG141" s="265">
        <v>180</v>
      </c>
      <c r="AH141" s="267">
        <v>150</v>
      </c>
      <c r="AI141" s="267">
        <v>50</v>
      </c>
      <c r="AJ141" s="263">
        <v>100</v>
      </c>
      <c r="AK141" s="263">
        <v>20</v>
      </c>
      <c r="AL141" s="236"/>
      <c r="AM141" s="236"/>
      <c r="AN141" s="236"/>
      <c r="AO141" s="236"/>
      <c r="AP141" s="236"/>
      <c r="AQ141" s="236"/>
    </row>
    <row r="142" spans="1:43" ht="15" thickBot="1" x14ac:dyDescent="0.35">
      <c r="B142" s="102"/>
      <c r="C142" s="102"/>
      <c r="D142" s="102"/>
      <c r="E142" s="1"/>
      <c r="F142" s="102"/>
      <c r="G142" s="102"/>
      <c r="H142" s="102"/>
      <c r="I142" s="102"/>
      <c r="J142" s="102"/>
      <c r="K142" s="102"/>
      <c r="L142" s="102"/>
      <c r="M142" s="102"/>
      <c r="N142" s="224" t="s">
        <v>28</v>
      </c>
      <c r="O142" s="224" t="s">
        <v>2</v>
      </c>
      <c r="P142" s="224" t="s">
        <v>3</v>
      </c>
      <c r="Q142" s="224" t="s">
        <v>4</v>
      </c>
      <c r="R142" s="102"/>
      <c r="S142" s="102"/>
      <c r="T142" s="102"/>
      <c r="U142" s="102"/>
      <c r="V142" s="102"/>
      <c r="W142" s="102"/>
      <c r="X142" s="102"/>
      <c r="Y142" s="102"/>
      <c r="Z142" s="224" t="s">
        <v>28</v>
      </c>
      <c r="AA142" s="224" t="s">
        <v>2</v>
      </c>
      <c r="AB142" s="224" t="s">
        <v>3</v>
      </c>
      <c r="AC142" s="224" t="s">
        <v>4</v>
      </c>
      <c r="AD142"/>
      <c r="AE142"/>
      <c r="AF142" s="268" t="s">
        <v>127</v>
      </c>
      <c r="AG142" s="277"/>
      <c r="AH142" s="270">
        <v>50</v>
      </c>
      <c r="AI142" s="270">
        <v>10</v>
      </c>
      <c r="AJ142" s="271">
        <v>60</v>
      </c>
      <c r="AK142" s="271">
        <v>10</v>
      </c>
      <c r="AL142" s="236"/>
      <c r="AM142" s="236"/>
      <c r="AN142" s="236"/>
      <c r="AO142" s="236"/>
      <c r="AP142" s="236"/>
      <c r="AQ142" s="236"/>
    </row>
    <row r="143" spans="1:43" ht="16" thickBot="1" x14ac:dyDescent="0.4">
      <c r="A143" s="362" t="s">
        <v>234</v>
      </c>
      <c r="B143" s="102"/>
      <c r="C143" s="102"/>
      <c r="D143" s="102"/>
      <c r="E143" s="225" t="s">
        <v>224</v>
      </c>
      <c r="F143" s="1"/>
      <c r="G143" s="1"/>
      <c r="K143" s="102"/>
      <c r="L143" s="102"/>
      <c r="M143" s="102"/>
      <c r="N143" s="214">
        <f>Z140</f>
        <v>0</v>
      </c>
      <c r="O143" s="214">
        <f>AA140</f>
        <v>0</v>
      </c>
      <c r="P143" s="214">
        <f>AB140</f>
        <v>0</v>
      </c>
      <c r="Q143" s="214">
        <f>AC140</f>
        <v>0</v>
      </c>
      <c r="R143" s="102"/>
      <c r="S143" s="103"/>
      <c r="V143" s="103" t="s">
        <v>225</v>
      </c>
      <c r="W143" s="103"/>
      <c r="X143" s="103"/>
      <c r="Y143" s="224"/>
      <c r="Z143" s="359">
        <f>Z141</f>
        <v>0</v>
      </c>
      <c r="AA143" s="359">
        <f>AA141</f>
        <v>0</v>
      </c>
      <c r="AB143" s="359">
        <f>AB141</f>
        <v>0</v>
      </c>
      <c r="AC143" s="359">
        <f>AC141</f>
        <v>0</v>
      </c>
      <c r="AD143"/>
      <c r="AE143"/>
      <c r="AF143" s="266" t="s">
        <v>289</v>
      </c>
      <c r="AG143" s="265">
        <v>100</v>
      </c>
      <c r="AH143" s="267">
        <v>50</v>
      </c>
      <c r="AI143" s="267">
        <v>20</v>
      </c>
      <c r="AJ143" s="263">
        <v>60</v>
      </c>
      <c r="AK143" s="263">
        <v>10</v>
      </c>
      <c r="AL143" s="236"/>
      <c r="AM143" s="236"/>
      <c r="AN143" s="236"/>
      <c r="AO143" s="236"/>
      <c r="AP143" s="236"/>
      <c r="AQ143" s="236"/>
    </row>
    <row r="144" spans="1:43" ht="13.5" thickBot="1" x14ac:dyDescent="0.35">
      <c r="A144" s="102"/>
      <c r="B144" s="102"/>
      <c r="C144" s="102"/>
      <c r="D144" s="102"/>
      <c r="F144" s="102"/>
      <c r="G144" s="102"/>
      <c r="H144" s="102"/>
      <c r="I144" s="102"/>
      <c r="J144" s="102"/>
      <c r="K144" s="102"/>
      <c r="L144" s="102"/>
      <c r="M144" s="102"/>
      <c r="N144" s="113"/>
      <c r="O144" s="113"/>
      <c r="P144" s="113"/>
      <c r="Q144" s="113"/>
      <c r="R144" s="102"/>
      <c r="U144" s="102"/>
      <c r="V144" s="102"/>
      <c r="W144" s="102"/>
      <c r="X144" s="102"/>
      <c r="Y144" s="102"/>
      <c r="Z144" s="111"/>
      <c r="AA144" s="111"/>
      <c r="AB144" s="111"/>
      <c r="AC144" s="111"/>
      <c r="AD144"/>
      <c r="AE144"/>
      <c r="AF144" s="266" t="s">
        <v>136</v>
      </c>
      <c r="AG144" s="265">
        <v>450</v>
      </c>
      <c r="AH144" s="267">
        <v>130</v>
      </c>
      <c r="AI144" s="267">
        <v>30</v>
      </c>
      <c r="AJ144" s="263">
        <v>120</v>
      </c>
      <c r="AK144" s="263">
        <v>10</v>
      </c>
      <c r="AL144" s="236"/>
      <c r="AM144" s="236"/>
      <c r="AN144" s="236"/>
      <c r="AO144" s="236"/>
      <c r="AP144" s="236"/>
      <c r="AQ144" s="236"/>
    </row>
    <row r="145" spans="1:43" ht="13.5" thickBot="1" x14ac:dyDescent="0.35">
      <c r="A145" s="102"/>
      <c r="B145" s="102"/>
      <c r="D145" s="103" t="s">
        <v>36</v>
      </c>
      <c r="E145" s="225" t="s">
        <v>223</v>
      </c>
      <c r="F145" s="224"/>
      <c r="G145" s="224"/>
      <c r="I145" s="102"/>
      <c r="J145" s="102"/>
      <c r="K145" s="102"/>
      <c r="L145" s="102"/>
      <c r="M145" s="102"/>
      <c r="N145" s="214">
        <f>N140</f>
        <v>60</v>
      </c>
      <c r="O145" s="214">
        <f>O140</f>
        <v>20</v>
      </c>
      <c r="P145" s="214">
        <f>P140</f>
        <v>75</v>
      </c>
      <c r="Q145" s="214">
        <f>Q140</f>
        <v>20</v>
      </c>
      <c r="R145" s="102"/>
      <c r="S145" s="102"/>
      <c r="T145" s="102"/>
      <c r="V145" s="103" t="s">
        <v>226</v>
      </c>
      <c r="W145" s="102"/>
      <c r="X145" s="102"/>
      <c r="Y145" s="102"/>
      <c r="Z145" s="359">
        <f>N141</f>
        <v>30</v>
      </c>
      <c r="AA145" s="359">
        <f>O141</f>
        <v>10</v>
      </c>
      <c r="AB145" s="359">
        <f>P141</f>
        <v>37.5</v>
      </c>
      <c r="AC145" s="359">
        <f>Q141</f>
        <v>10</v>
      </c>
      <c r="AD145"/>
      <c r="AE145"/>
      <c r="AF145" s="266" t="s">
        <v>290</v>
      </c>
      <c r="AG145" s="265">
        <v>350</v>
      </c>
      <c r="AH145" s="267">
        <v>90</v>
      </c>
      <c r="AI145" s="267">
        <v>60</v>
      </c>
      <c r="AJ145" s="263">
        <v>150</v>
      </c>
      <c r="AK145" s="263">
        <v>15</v>
      </c>
      <c r="AL145" s="236"/>
      <c r="AM145" s="236"/>
      <c r="AN145" s="236"/>
      <c r="AO145" s="236"/>
      <c r="AP145" s="236"/>
      <c r="AQ145" s="236"/>
    </row>
    <row r="146" spans="1:43" ht="13.5" thickBot="1" x14ac:dyDescent="0.35">
      <c r="A146" s="102"/>
      <c r="B146" s="102"/>
      <c r="C146" s="102"/>
      <c r="D146" s="102"/>
      <c r="E146" s="102"/>
      <c r="F146" s="102"/>
      <c r="G146" s="102"/>
      <c r="H146" s="102"/>
      <c r="I146" s="102"/>
      <c r="J146" s="102"/>
      <c r="K146" s="102"/>
      <c r="L146" s="102"/>
      <c r="M146" s="102"/>
      <c r="N146" s="113"/>
      <c r="O146" s="113"/>
      <c r="P146" s="113"/>
      <c r="Q146" s="113"/>
      <c r="R146" s="102"/>
      <c r="S146" s="102"/>
      <c r="T146" s="102"/>
      <c r="U146" s="102"/>
      <c r="V146" s="102"/>
      <c r="W146" s="102"/>
      <c r="X146" s="102"/>
      <c r="Y146" s="102"/>
      <c r="Z146" s="111"/>
      <c r="AA146" s="111"/>
      <c r="AB146" s="111"/>
      <c r="AC146" s="111"/>
      <c r="AD146"/>
      <c r="AE146"/>
      <c r="AF146" s="266" t="s">
        <v>128</v>
      </c>
      <c r="AG146" s="265" t="s">
        <v>129</v>
      </c>
      <c r="AH146" s="267">
        <v>40</v>
      </c>
      <c r="AI146" s="267">
        <v>15</v>
      </c>
      <c r="AJ146" s="263">
        <v>60</v>
      </c>
      <c r="AK146" s="263">
        <v>10</v>
      </c>
      <c r="AL146" s="236"/>
      <c r="AM146" s="236"/>
      <c r="AN146" s="236"/>
      <c r="AO146" s="236"/>
      <c r="AP146" s="236"/>
      <c r="AQ146" s="236"/>
    </row>
    <row r="147" spans="1:43" ht="16" thickBot="1" x14ac:dyDescent="0.4">
      <c r="A147" s="102"/>
      <c r="D147" s="226" t="s">
        <v>37</v>
      </c>
      <c r="E147" s="103" t="s">
        <v>38</v>
      </c>
      <c r="F147" s="102"/>
      <c r="G147" s="102"/>
      <c r="H147" s="102"/>
      <c r="I147" s="224"/>
      <c r="J147" s="102"/>
      <c r="K147" s="102"/>
      <c r="L147" s="102"/>
      <c r="M147" s="102"/>
      <c r="N147" s="214">
        <f>N143-N145</f>
        <v>-60</v>
      </c>
      <c r="O147" s="214">
        <f>O143-O145</f>
        <v>-20</v>
      </c>
      <c r="P147" s="214">
        <f>P143-P145</f>
        <v>-75</v>
      </c>
      <c r="Q147" s="214">
        <f>Q143-Q145</f>
        <v>-20</v>
      </c>
      <c r="R147" s="102"/>
      <c r="T147" s="103"/>
      <c r="U147" s="103"/>
      <c r="V147" s="103" t="s">
        <v>227</v>
      </c>
      <c r="W147" s="103"/>
      <c r="X147" s="103"/>
      <c r="Y147" s="103"/>
      <c r="Z147" s="359">
        <f>Z143-Z145</f>
        <v>-30</v>
      </c>
      <c r="AA147" s="359">
        <f>AA143-AA145</f>
        <v>-10</v>
      </c>
      <c r="AB147" s="359">
        <f>AB143-AB145</f>
        <v>-37.5</v>
      </c>
      <c r="AC147" s="359">
        <f>AC143-AC145</f>
        <v>-10</v>
      </c>
      <c r="AD147"/>
      <c r="AE147"/>
      <c r="AF147" s="266" t="s">
        <v>130</v>
      </c>
      <c r="AG147" s="265" t="s">
        <v>131</v>
      </c>
      <c r="AH147" s="267">
        <v>70</v>
      </c>
      <c r="AI147" s="267">
        <v>30</v>
      </c>
      <c r="AJ147" s="263">
        <v>160</v>
      </c>
      <c r="AK147" s="263">
        <v>15</v>
      </c>
      <c r="AL147"/>
      <c r="AM147"/>
      <c r="AN147"/>
      <c r="AO147"/>
      <c r="AP147"/>
      <c r="AQ147"/>
    </row>
    <row r="148" spans="1:43" ht="13.5" thickBot="1" x14ac:dyDescent="0.35">
      <c r="A148" s="102"/>
      <c r="B148" s="102"/>
      <c r="C148" s="102"/>
      <c r="D148" s="102"/>
      <c r="E148" s="361" t="s">
        <v>228</v>
      </c>
      <c r="F148" s="111"/>
      <c r="G148" s="111"/>
      <c r="H148" s="102"/>
      <c r="I148" s="102"/>
      <c r="J148" s="102"/>
      <c r="K148" s="102"/>
      <c r="L148" s="102"/>
      <c r="M148" s="102"/>
      <c r="N148" s="372">
        <f>N147/N145*100</f>
        <v>-100</v>
      </c>
      <c r="O148" s="372">
        <f>O147/O145*100</f>
        <v>-100</v>
      </c>
      <c r="P148" s="372">
        <f>P147/P145*100</f>
        <v>-100</v>
      </c>
      <c r="Q148" s="372">
        <f>Q147/Q145*100</f>
        <v>-100</v>
      </c>
      <c r="R148" s="102"/>
      <c r="T148" s="103"/>
      <c r="U148" s="103"/>
      <c r="V148" s="103"/>
      <c r="W148" s="103"/>
      <c r="X148" s="102"/>
      <c r="Y148" s="102"/>
      <c r="Z148" s="360"/>
      <c r="AA148" s="360"/>
      <c r="AB148" s="360"/>
      <c r="AC148" s="360"/>
      <c r="AD148"/>
      <c r="AE148"/>
      <c r="AF148" s="266" t="s">
        <v>132</v>
      </c>
      <c r="AG148" s="265" t="s">
        <v>133</v>
      </c>
      <c r="AH148" s="267">
        <v>120</v>
      </c>
      <c r="AI148" s="267">
        <v>40</v>
      </c>
      <c r="AJ148" s="263">
        <v>200</v>
      </c>
      <c r="AK148" s="263">
        <v>20</v>
      </c>
      <c r="AL148"/>
      <c r="AM148"/>
      <c r="AN148"/>
      <c r="AO148"/>
      <c r="AP148"/>
      <c r="AQ148"/>
    </row>
    <row r="149" spans="1:43" ht="5.5" customHeight="1" x14ac:dyDescent="0.3">
      <c r="A149" s="102"/>
      <c r="B149" s="102"/>
      <c r="C149" s="102"/>
      <c r="D149" s="102"/>
      <c r="E149" s="110"/>
      <c r="F149" s="111"/>
      <c r="G149" s="111"/>
      <c r="H149" s="102"/>
      <c r="I149" s="102"/>
      <c r="J149" s="102"/>
      <c r="K149" s="102"/>
      <c r="L149" s="102"/>
      <c r="M149" s="102"/>
      <c r="N149" s="360"/>
      <c r="O149" s="360"/>
      <c r="P149" s="360"/>
      <c r="Q149" s="360"/>
      <c r="R149" s="102"/>
      <c r="T149" s="103"/>
      <c r="U149" s="103"/>
      <c r="V149" s="103"/>
      <c r="W149" s="103"/>
      <c r="X149" s="102"/>
      <c r="Y149" s="102"/>
      <c r="Z149" s="360"/>
      <c r="AA149" s="360"/>
      <c r="AB149" s="360"/>
      <c r="AC149" s="360"/>
      <c r="AD149"/>
      <c r="AE149"/>
      <c r="AF149" s="268" t="s">
        <v>134</v>
      </c>
      <c r="AG149" s="269" t="s">
        <v>135</v>
      </c>
      <c r="AH149" s="270">
        <v>160</v>
      </c>
      <c r="AI149" s="270">
        <v>50</v>
      </c>
      <c r="AJ149" s="271">
        <v>250</v>
      </c>
      <c r="AK149" s="271">
        <v>25</v>
      </c>
      <c r="AL149"/>
      <c r="AM149"/>
      <c r="AN149"/>
      <c r="AO149"/>
      <c r="AP149"/>
      <c r="AQ149"/>
    </row>
    <row r="150" spans="1:43" x14ac:dyDescent="0.3">
      <c r="A150" s="102"/>
      <c r="B150" s="103" t="s">
        <v>39</v>
      </c>
      <c r="C150" s="102"/>
      <c r="D150" s="102" t="s">
        <v>197</v>
      </c>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c r="AE150"/>
      <c r="AF150" s="266" t="s">
        <v>142</v>
      </c>
      <c r="AG150" s="265">
        <v>900</v>
      </c>
      <c r="AH150" s="280">
        <v>200</v>
      </c>
      <c r="AI150" s="267">
        <v>100</v>
      </c>
      <c r="AJ150" s="263">
        <v>350</v>
      </c>
      <c r="AK150" s="263">
        <v>50</v>
      </c>
      <c r="AL150"/>
      <c r="AM150"/>
      <c r="AN150"/>
      <c r="AO150"/>
      <c r="AP150"/>
      <c r="AQ150"/>
    </row>
    <row r="151" spans="1:43" x14ac:dyDescent="0.3">
      <c r="A151" s="102"/>
      <c r="B151" s="103"/>
      <c r="C151" s="102"/>
      <c r="D151" s="102"/>
      <c r="E151" s="102"/>
      <c r="F151" s="102"/>
      <c r="G151" s="102"/>
      <c r="H151" s="102"/>
      <c r="I151" s="102"/>
      <c r="J151" s="102"/>
      <c r="K151" s="102"/>
      <c r="L151" s="102"/>
      <c r="M151" s="102"/>
      <c r="N151" s="102"/>
      <c r="O151" s="102"/>
      <c r="P151" s="102"/>
      <c r="Q151" s="102"/>
      <c r="R151" s="102"/>
      <c r="S151" s="103"/>
      <c r="T151" s="102"/>
      <c r="U151" s="102"/>
      <c r="V151" s="102"/>
      <c r="W151" s="102"/>
      <c r="X151" s="102"/>
      <c r="Y151" s="102"/>
      <c r="Z151" s="102"/>
      <c r="AA151" s="102"/>
      <c r="AB151" s="102"/>
      <c r="AC151" s="102"/>
      <c r="AD151"/>
      <c r="AE151"/>
      <c r="AF151" s="266" t="s">
        <v>143</v>
      </c>
      <c r="AG151" s="265">
        <v>600</v>
      </c>
      <c r="AH151" s="267">
        <v>120</v>
      </c>
      <c r="AI151" s="267">
        <v>70</v>
      </c>
      <c r="AJ151" s="263">
        <v>220</v>
      </c>
      <c r="AK151" s="263">
        <v>30</v>
      </c>
      <c r="AL151"/>
      <c r="AM151"/>
      <c r="AN151"/>
      <c r="AO151"/>
      <c r="AP151"/>
      <c r="AQ151"/>
    </row>
    <row r="152" spans="1:43" x14ac:dyDescent="0.3">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c r="AE152"/>
      <c r="AF152" s="268" t="s">
        <v>144</v>
      </c>
      <c r="AG152" s="269">
        <v>450</v>
      </c>
      <c r="AH152" s="270">
        <v>140</v>
      </c>
      <c r="AI152" s="270">
        <v>60</v>
      </c>
      <c r="AJ152" s="271">
        <v>200</v>
      </c>
      <c r="AK152" s="271">
        <v>30</v>
      </c>
      <c r="AL152"/>
      <c r="AM152"/>
      <c r="AN152"/>
      <c r="AO152"/>
      <c r="AP152"/>
      <c r="AQ152"/>
    </row>
    <row r="153" spans="1:43" x14ac:dyDescent="0.25">
      <c r="A153" s="337" t="s">
        <v>215</v>
      </c>
      <c r="B153" s="338"/>
      <c r="C153" s="409"/>
      <c r="D153" s="409"/>
      <c r="E153" s="409"/>
      <c r="F153" s="409"/>
      <c r="G153" s="409"/>
      <c r="H153" s="409"/>
      <c r="I153" s="409"/>
      <c r="J153" s="409"/>
      <c r="K153" s="4"/>
      <c r="L153" s="339"/>
      <c r="M153"/>
      <c r="N153" s="340" t="s">
        <v>216</v>
      </c>
      <c r="O153" s="4"/>
      <c r="P153" s="341"/>
      <c r="Q153" s="341"/>
      <c r="R153" s="341"/>
      <c r="S153" s="341"/>
      <c r="T153" s="341"/>
      <c r="U153" s="341"/>
      <c r="V153" s="341"/>
      <c r="W153" s="342"/>
      <c r="X153"/>
      <c r="Y153"/>
      <c r="Z153"/>
      <c r="AA153"/>
      <c r="AB153"/>
      <c r="AC153"/>
      <c r="AD153"/>
      <c r="AE153"/>
      <c r="AF153" s="266" t="s">
        <v>145</v>
      </c>
      <c r="AG153" s="265">
        <v>300</v>
      </c>
      <c r="AH153" s="267">
        <v>100</v>
      </c>
      <c r="AI153" s="267">
        <v>40</v>
      </c>
      <c r="AJ153" s="263">
        <v>180</v>
      </c>
      <c r="AK153" s="263">
        <v>30</v>
      </c>
      <c r="AL153"/>
      <c r="AM153"/>
      <c r="AN153"/>
      <c r="AO153"/>
      <c r="AP153"/>
      <c r="AQ153"/>
    </row>
    <row r="154" spans="1:43" ht="12.5" x14ac:dyDescent="0.25">
      <c r="A154"/>
      <c r="B154"/>
      <c r="C154"/>
      <c r="D154"/>
      <c r="E154" s="227"/>
      <c r="F154" s="228"/>
      <c r="G154" s="228"/>
      <c r="H154"/>
      <c r="I154"/>
      <c r="J154"/>
      <c r="K154"/>
      <c r="L154"/>
      <c r="M154"/>
      <c r="N154"/>
      <c r="O154"/>
      <c r="P154"/>
      <c r="Q154"/>
      <c r="R154"/>
      <c r="S154"/>
      <c r="T154"/>
      <c r="U154"/>
      <c r="V154"/>
      <c r="W154"/>
      <c r="X154"/>
      <c r="Y154"/>
      <c r="Z154"/>
      <c r="AA154"/>
      <c r="AB154"/>
      <c r="AC154"/>
      <c r="AF154" s="266" t="s">
        <v>146</v>
      </c>
      <c r="AG154" s="265">
        <v>1500</v>
      </c>
      <c r="AH154" s="267">
        <v>200</v>
      </c>
      <c r="AI154" s="267">
        <v>100</v>
      </c>
      <c r="AJ154" s="263">
        <v>300</v>
      </c>
      <c r="AK154" s="263">
        <v>60</v>
      </c>
    </row>
    <row r="155" spans="1:43" ht="12.5" x14ac:dyDescent="0.25">
      <c r="E155" s="1"/>
      <c r="AF155" s="266" t="s">
        <v>147</v>
      </c>
      <c r="AG155" s="265">
        <v>2500</v>
      </c>
      <c r="AH155" s="267">
        <v>300</v>
      </c>
      <c r="AI155" s="267">
        <v>150</v>
      </c>
      <c r="AJ155" s="263">
        <v>400</v>
      </c>
      <c r="AK155" s="263">
        <v>80</v>
      </c>
    </row>
    <row r="156" spans="1:43" ht="12.5" x14ac:dyDescent="0.25">
      <c r="AF156" s="268" t="s">
        <v>148</v>
      </c>
      <c r="AG156" s="269">
        <v>900</v>
      </c>
      <c r="AH156" s="270">
        <v>200</v>
      </c>
      <c r="AI156" s="270">
        <v>100</v>
      </c>
      <c r="AJ156" s="271">
        <v>400</v>
      </c>
      <c r="AK156" s="271">
        <v>50</v>
      </c>
    </row>
    <row r="157" spans="1:43" ht="12.5" x14ac:dyDescent="0.25">
      <c r="AF157" s="266" t="s">
        <v>291</v>
      </c>
      <c r="AG157" s="265">
        <v>600</v>
      </c>
      <c r="AH157" s="267">
        <v>190</v>
      </c>
      <c r="AI157" s="267">
        <v>35</v>
      </c>
      <c r="AJ157" s="263">
        <v>150</v>
      </c>
      <c r="AK157" s="263">
        <v>15</v>
      </c>
    </row>
    <row r="158" spans="1:43" ht="12.5" x14ac:dyDescent="0.25">
      <c r="AF158" s="266" t="s">
        <v>149</v>
      </c>
      <c r="AG158" s="265">
        <v>130</v>
      </c>
      <c r="AH158" s="267">
        <v>20</v>
      </c>
      <c r="AI158" s="267">
        <v>10</v>
      </c>
      <c r="AJ158" s="263">
        <v>30</v>
      </c>
      <c r="AK158" s="263">
        <v>10</v>
      </c>
    </row>
    <row r="159" spans="1:43" ht="12.5" x14ac:dyDescent="0.25">
      <c r="AF159" s="268" t="s">
        <v>150</v>
      </c>
      <c r="AG159" s="269">
        <v>120</v>
      </c>
      <c r="AH159" s="270">
        <v>100</v>
      </c>
      <c r="AI159" s="270">
        <v>30</v>
      </c>
      <c r="AJ159" s="271">
        <v>140</v>
      </c>
      <c r="AK159" s="271">
        <v>20</v>
      </c>
    </row>
    <row r="160" spans="1:43" ht="12.5" x14ac:dyDescent="0.25">
      <c r="AF160" s="266" t="s">
        <v>151</v>
      </c>
      <c r="AG160" s="265">
        <v>500</v>
      </c>
      <c r="AH160" s="267">
        <v>40</v>
      </c>
      <c r="AI160" s="267">
        <v>80</v>
      </c>
      <c r="AJ160" s="263">
        <v>180</v>
      </c>
      <c r="AK160" s="263">
        <v>30</v>
      </c>
    </row>
    <row r="161" spans="32:37" ht="12.5" x14ac:dyDescent="0.25">
      <c r="AF161" s="266" t="s">
        <v>152</v>
      </c>
      <c r="AG161" s="265">
        <v>150</v>
      </c>
      <c r="AH161" s="267">
        <v>50</v>
      </c>
      <c r="AI161" s="267">
        <v>10</v>
      </c>
      <c r="AJ161" s="263">
        <v>50</v>
      </c>
      <c r="AK161" s="263">
        <v>10</v>
      </c>
    </row>
    <row r="162" spans="32:37" ht="12.5" x14ac:dyDescent="0.25">
      <c r="AF162" s="268" t="s">
        <v>153</v>
      </c>
      <c r="AG162" s="269">
        <v>400</v>
      </c>
      <c r="AH162" s="270">
        <v>80</v>
      </c>
      <c r="AI162" s="270">
        <v>30</v>
      </c>
      <c r="AJ162" s="271">
        <v>140</v>
      </c>
      <c r="AK162" s="271">
        <v>20</v>
      </c>
    </row>
    <row r="163" spans="32:37" ht="12.5" x14ac:dyDescent="0.25">
      <c r="AF163" s="266" t="s">
        <v>281</v>
      </c>
      <c r="AG163" s="265">
        <v>600</v>
      </c>
      <c r="AH163" s="267">
        <v>160</v>
      </c>
      <c r="AI163" s="267">
        <v>60</v>
      </c>
      <c r="AJ163" s="263">
        <v>220</v>
      </c>
      <c r="AK163" s="263">
        <v>30</v>
      </c>
    </row>
    <row r="164" spans="32:37" ht="12.5" x14ac:dyDescent="0.25">
      <c r="AF164" s="266" t="s">
        <v>154</v>
      </c>
      <c r="AG164" s="265">
        <v>300</v>
      </c>
      <c r="AH164" s="267">
        <v>100</v>
      </c>
      <c r="AI164" s="267">
        <v>50</v>
      </c>
      <c r="AJ164" s="263">
        <v>180</v>
      </c>
      <c r="AK164" s="263">
        <v>20</v>
      </c>
    </row>
    <row r="165" spans="32:37" ht="12.5" x14ac:dyDescent="0.25">
      <c r="AF165" s="266" t="s">
        <v>155</v>
      </c>
      <c r="AG165" s="265">
        <v>500</v>
      </c>
      <c r="AH165" s="267">
        <v>160</v>
      </c>
      <c r="AI165" s="267">
        <v>60</v>
      </c>
      <c r="AJ165" s="263">
        <v>220</v>
      </c>
      <c r="AK165" s="263">
        <v>30</v>
      </c>
    </row>
    <row r="166" spans="32:37" ht="12.5" x14ac:dyDescent="0.25">
      <c r="AF166" s="268" t="s">
        <v>156</v>
      </c>
      <c r="AG166" s="269">
        <v>600</v>
      </c>
      <c r="AH166" s="270">
        <v>160</v>
      </c>
      <c r="AI166" s="270">
        <v>50</v>
      </c>
      <c r="AJ166" s="271">
        <v>250</v>
      </c>
      <c r="AK166" s="271">
        <v>30</v>
      </c>
    </row>
    <row r="167" spans="32:37" ht="12.5" x14ac:dyDescent="0.25">
      <c r="AF167" s="266" t="s">
        <v>157</v>
      </c>
      <c r="AG167" s="265">
        <v>600</v>
      </c>
      <c r="AH167" s="267">
        <v>90</v>
      </c>
      <c r="AI167" s="267">
        <v>50</v>
      </c>
      <c r="AJ167" s="263">
        <v>200</v>
      </c>
      <c r="AK167" s="263">
        <v>30</v>
      </c>
    </row>
    <row r="168" spans="32:37" ht="12.5" x14ac:dyDescent="0.25">
      <c r="AF168" s="266" t="s">
        <v>158</v>
      </c>
      <c r="AG168" s="265">
        <v>400</v>
      </c>
      <c r="AH168" s="267">
        <v>60</v>
      </c>
      <c r="AI168" s="267">
        <v>30</v>
      </c>
      <c r="AJ168" s="263">
        <v>100</v>
      </c>
      <c r="AK168" s="263">
        <v>20</v>
      </c>
    </row>
    <row r="169" spans="32:37" ht="12.5" x14ac:dyDescent="0.25">
      <c r="AF169" s="268" t="s">
        <v>159</v>
      </c>
      <c r="AG169" s="269">
        <v>120</v>
      </c>
      <c r="AH169" s="270">
        <v>50</v>
      </c>
      <c r="AI169" s="270">
        <v>10</v>
      </c>
      <c r="AJ169" s="271">
        <v>60</v>
      </c>
      <c r="AK169" s="271">
        <v>10</v>
      </c>
    </row>
    <row r="170" spans="32:37" ht="12.5" x14ac:dyDescent="0.25">
      <c r="AF170" s="266" t="s">
        <v>160</v>
      </c>
      <c r="AG170" s="265">
        <v>150</v>
      </c>
      <c r="AH170" s="267">
        <v>70</v>
      </c>
      <c r="AI170" s="267">
        <v>20</v>
      </c>
      <c r="AJ170" s="263">
        <v>90</v>
      </c>
      <c r="AK170" s="263">
        <v>20</v>
      </c>
    </row>
    <row r="171" spans="32:37" ht="12.5" x14ac:dyDescent="0.25">
      <c r="AF171" s="266" t="s">
        <v>161</v>
      </c>
      <c r="AG171" s="265">
        <v>200</v>
      </c>
      <c r="AH171" s="267">
        <v>150</v>
      </c>
      <c r="AI171" s="267">
        <v>30</v>
      </c>
      <c r="AJ171" s="263">
        <v>150</v>
      </c>
      <c r="AK171" s="263">
        <v>10</v>
      </c>
    </row>
    <row r="172" spans="32:37" ht="12.5" x14ac:dyDescent="0.25">
      <c r="AF172" s="268" t="s">
        <v>162</v>
      </c>
      <c r="AG172" s="269">
        <v>300</v>
      </c>
      <c r="AH172" s="270">
        <v>210</v>
      </c>
      <c r="AI172" s="270">
        <v>40</v>
      </c>
      <c r="AJ172" s="271">
        <v>180</v>
      </c>
      <c r="AK172" s="271">
        <v>20</v>
      </c>
    </row>
    <row r="173" spans="32:37" ht="12.5" x14ac:dyDescent="0.25">
      <c r="AF173" s="266" t="s">
        <v>163</v>
      </c>
      <c r="AG173" s="265">
        <v>450</v>
      </c>
      <c r="AH173" s="267">
        <v>140</v>
      </c>
      <c r="AI173" s="267">
        <v>50</v>
      </c>
      <c r="AJ173" s="263">
        <v>180</v>
      </c>
      <c r="AK173" s="263">
        <v>30</v>
      </c>
    </row>
    <row r="174" spans="32:37" ht="12.5" x14ac:dyDescent="0.25">
      <c r="AF174" s="266" t="s">
        <v>198</v>
      </c>
      <c r="AG174" s="265">
        <v>1200</v>
      </c>
      <c r="AH174" s="267">
        <v>170</v>
      </c>
      <c r="AI174" s="267">
        <v>80</v>
      </c>
      <c r="AJ174" s="263">
        <v>340</v>
      </c>
      <c r="AK174" s="263">
        <v>60</v>
      </c>
    </row>
    <row r="175" spans="32:37" ht="12.5" x14ac:dyDescent="0.25">
      <c r="AF175" s="268" t="s">
        <v>199</v>
      </c>
      <c r="AG175" s="269">
        <v>1800</v>
      </c>
      <c r="AH175" s="270">
        <v>250</v>
      </c>
      <c r="AI175" s="270">
        <v>100</v>
      </c>
      <c r="AJ175" s="271">
        <v>500</v>
      </c>
      <c r="AK175" s="271">
        <v>80</v>
      </c>
    </row>
    <row r="176" spans="32:37" ht="12.5" x14ac:dyDescent="0.25">
      <c r="AF176" s="266" t="s">
        <v>200</v>
      </c>
      <c r="AG176" s="265">
        <v>2400</v>
      </c>
      <c r="AH176" s="267">
        <v>330</v>
      </c>
      <c r="AI176" s="267">
        <v>160</v>
      </c>
      <c r="AJ176" s="263">
        <v>680</v>
      </c>
      <c r="AK176" s="263">
        <v>120</v>
      </c>
    </row>
    <row r="177" spans="32:37" ht="12.5" x14ac:dyDescent="0.25">
      <c r="AF177" s="272" t="s">
        <v>201</v>
      </c>
      <c r="AG177" s="273">
        <v>3000</v>
      </c>
      <c r="AH177" s="274">
        <v>400</v>
      </c>
      <c r="AI177" s="274">
        <v>200</v>
      </c>
      <c r="AJ177" s="275">
        <v>850</v>
      </c>
      <c r="AK177" s="275">
        <v>150</v>
      </c>
    </row>
    <row r="178" spans="32:37" x14ac:dyDescent="0.3">
      <c r="AF178" s="281" t="s">
        <v>319</v>
      </c>
      <c r="AG178" s="252"/>
      <c r="AH178" s="264">
        <v>50</v>
      </c>
      <c r="AI178" s="282">
        <v>35</v>
      </c>
      <c r="AJ178" s="282">
        <v>95</v>
      </c>
      <c r="AK178" s="265">
        <v>20</v>
      </c>
    </row>
    <row r="179" spans="32:37" x14ac:dyDescent="0.3">
      <c r="AF179" s="262" t="s">
        <v>320</v>
      </c>
      <c r="AG179" s="252"/>
      <c r="AH179" s="264">
        <v>50</v>
      </c>
      <c r="AI179" s="264">
        <v>17</v>
      </c>
      <c r="AJ179" s="282">
        <v>37</v>
      </c>
      <c r="AK179" s="263">
        <v>5</v>
      </c>
    </row>
    <row r="180" spans="32:37" x14ac:dyDescent="0.3">
      <c r="AF180" s="262" t="s">
        <v>321</v>
      </c>
      <c r="AG180" s="252"/>
      <c r="AH180" s="263">
        <v>115</v>
      </c>
      <c r="AI180" s="264">
        <v>45</v>
      </c>
      <c r="AJ180" s="265">
        <v>95</v>
      </c>
      <c r="AK180" s="263">
        <v>13</v>
      </c>
    </row>
    <row r="181" spans="32:37" x14ac:dyDescent="0.3">
      <c r="AF181" s="281" t="s">
        <v>183</v>
      </c>
      <c r="AG181" s="252"/>
      <c r="AH181" s="264">
        <v>30</v>
      </c>
      <c r="AI181" s="282">
        <v>20</v>
      </c>
      <c r="AJ181" s="282">
        <v>112</v>
      </c>
      <c r="AK181" s="265">
        <v>6</v>
      </c>
    </row>
    <row r="182" spans="32:37" x14ac:dyDescent="0.3">
      <c r="AF182" s="283" t="s">
        <v>322</v>
      </c>
      <c r="AG182" s="284"/>
      <c r="AH182" s="275">
        <v>85</v>
      </c>
      <c r="AI182" s="285">
        <v>25</v>
      </c>
      <c r="AJ182" s="273">
        <v>0</v>
      </c>
      <c r="AK182" s="275">
        <v>0</v>
      </c>
    </row>
    <row r="183" spans="32:37" x14ac:dyDescent="0.3">
      <c r="AF183" s="262" t="s">
        <v>248</v>
      </c>
      <c r="AG183" s="382" t="s">
        <v>245</v>
      </c>
      <c r="AH183" s="263">
        <v>0</v>
      </c>
      <c r="AI183" s="264">
        <v>0</v>
      </c>
      <c r="AJ183" s="265">
        <v>0</v>
      </c>
      <c r="AK183" s="263">
        <v>0</v>
      </c>
    </row>
    <row r="184" spans="32:37" x14ac:dyDescent="0.3">
      <c r="AF184" s="262" t="s">
        <v>251</v>
      </c>
      <c r="AG184" s="383" t="s">
        <v>246</v>
      </c>
      <c r="AH184" s="263">
        <v>20</v>
      </c>
      <c r="AI184" s="264">
        <v>23</v>
      </c>
      <c r="AJ184" s="265">
        <v>68</v>
      </c>
      <c r="AK184" s="263">
        <v>6</v>
      </c>
    </row>
    <row r="185" spans="32:37" x14ac:dyDescent="0.3">
      <c r="AF185" s="283" t="s">
        <v>252</v>
      </c>
      <c r="AG185" s="384" t="s">
        <v>247</v>
      </c>
      <c r="AH185" s="275">
        <v>76</v>
      </c>
      <c r="AI185" s="285">
        <v>57</v>
      </c>
      <c r="AJ185" s="273">
        <v>184</v>
      </c>
      <c r="AK185" s="275">
        <v>16</v>
      </c>
    </row>
  </sheetData>
  <sheetProtection algorithmName="SHA-512" hashValue="hon/SFki2wJXHUI3YZQVe6GMjUp7BDdwo1ls2nTt/O9EruEn7zPxMdSAPqQ9WXK9+IRfiE7CEcc9jR6/7XUSmw==" saltValue="ozHqkx0XSqoDeH6YFlmD8g==" spinCount="100000" sheet="1" objects="1" scenarios="1"/>
  <mergeCells count="152">
    <mergeCell ref="U140:Y140"/>
    <mergeCell ref="J141:M141"/>
    <mergeCell ref="W141:Y141"/>
    <mergeCell ref="C153:J153"/>
    <mergeCell ref="F140:M140"/>
    <mergeCell ref="W37:Y37"/>
    <mergeCell ref="J37:M37"/>
    <mergeCell ref="U126:X126"/>
    <mergeCell ref="R135:T135"/>
    <mergeCell ref="R136:T136"/>
    <mergeCell ref="R137:T137"/>
    <mergeCell ref="R138:T138"/>
    <mergeCell ref="R139:T139"/>
    <mergeCell ref="R131:T131"/>
    <mergeCell ref="R132:T132"/>
    <mergeCell ref="R133:T133"/>
    <mergeCell ref="R134:T134"/>
    <mergeCell ref="R114:AC115"/>
    <mergeCell ref="Z129:AC129"/>
    <mergeCell ref="R99:T99"/>
    <mergeCell ref="R64:T64"/>
    <mergeCell ref="R65:T65"/>
    <mergeCell ref="R66:T66"/>
    <mergeCell ref="R67:T67"/>
    <mergeCell ref="U50:X50"/>
    <mergeCell ref="R111:T111"/>
    <mergeCell ref="R73:T73"/>
    <mergeCell ref="R93:T93"/>
    <mergeCell ref="R94:T94"/>
    <mergeCell ref="R95:T95"/>
    <mergeCell ref="R96:T96"/>
    <mergeCell ref="R97:T97"/>
    <mergeCell ref="R76:AC77"/>
    <mergeCell ref="R98:T98"/>
    <mergeCell ref="R100:T100"/>
    <mergeCell ref="R101:T101"/>
    <mergeCell ref="R102:T102"/>
    <mergeCell ref="R103:T103"/>
    <mergeCell ref="R69:T69"/>
    <mergeCell ref="R70:T70"/>
    <mergeCell ref="R71:T71"/>
    <mergeCell ref="R72:T72"/>
    <mergeCell ref="U36:Y36"/>
    <mergeCell ref="U74:Y74"/>
    <mergeCell ref="J75:M75"/>
    <mergeCell ref="W75:Y75"/>
    <mergeCell ref="F36:M36"/>
    <mergeCell ref="R38:AC39"/>
    <mergeCell ref="C40:H40"/>
    <mergeCell ref="J40:K40"/>
    <mergeCell ref="L40:P40"/>
    <mergeCell ref="Z50:AC50"/>
    <mergeCell ref="Z53:AC53"/>
    <mergeCell ref="F74:M74"/>
    <mergeCell ref="R68:T68"/>
    <mergeCell ref="R55:T55"/>
    <mergeCell ref="R56:T56"/>
    <mergeCell ref="R57:T57"/>
    <mergeCell ref="R58:T58"/>
    <mergeCell ref="R59:T59"/>
    <mergeCell ref="R60:T60"/>
    <mergeCell ref="R61:T61"/>
    <mergeCell ref="R62:T62"/>
    <mergeCell ref="R63:T63"/>
    <mergeCell ref="R40:AC44"/>
    <mergeCell ref="F50:J50"/>
    <mergeCell ref="Z126:AC126"/>
    <mergeCell ref="F88:J88"/>
    <mergeCell ref="K88:M88"/>
    <mergeCell ref="N88:Q88"/>
    <mergeCell ref="R88:T88"/>
    <mergeCell ref="U88:X88"/>
    <mergeCell ref="Z88:AC88"/>
    <mergeCell ref="R104:T104"/>
    <mergeCell ref="R105:T105"/>
    <mergeCell ref="R106:T106"/>
    <mergeCell ref="Z91:AC91"/>
    <mergeCell ref="F112:M112"/>
    <mergeCell ref="F126:J126"/>
    <mergeCell ref="K126:M126"/>
    <mergeCell ref="N126:Q126"/>
    <mergeCell ref="R126:T126"/>
    <mergeCell ref="R110:T110"/>
    <mergeCell ref="U112:Y112"/>
    <mergeCell ref="J113:M113"/>
    <mergeCell ref="W113:Y113"/>
    <mergeCell ref="R107:T107"/>
    <mergeCell ref="R108:T108"/>
    <mergeCell ref="R109:T109"/>
    <mergeCell ref="C116:H116"/>
    <mergeCell ref="AN4:AQ4"/>
    <mergeCell ref="AH1:AK1"/>
    <mergeCell ref="AH2:AK2"/>
    <mergeCell ref="R16:T16"/>
    <mergeCell ref="R17:T17"/>
    <mergeCell ref="R18:T18"/>
    <mergeCell ref="R1:AC2"/>
    <mergeCell ref="R3:AC7"/>
    <mergeCell ref="R14:T14"/>
    <mergeCell ref="R15:T15"/>
    <mergeCell ref="U13:X13"/>
    <mergeCell ref="Z13:AC13"/>
    <mergeCell ref="Y25:Y26"/>
    <mergeCell ref="R13:T13"/>
    <mergeCell ref="R19:T19"/>
    <mergeCell ref="C3:H3"/>
    <mergeCell ref="L3:P3"/>
    <mergeCell ref="C4:H4"/>
    <mergeCell ref="L4:P4"/>
    <mergeCell ref="R21:T21"/>
    <mergeCell ref="R32:T32"/>
    <mergeCell ref="R22:T22"/>
    <mergeCell ref="R24:T24"/>
    <mergeCell ref="R26:T26"/>
    <mergeCell ref="R27:T27"/>
    <mergeCell ref="R28:T28"/>
    <mergeCell ref="R29:T29"/>
    <mergeCell ref="R30:T30"/>
    <mergeCell ref="R31:T31"/>
    <mergeCell ref="R23:T23"/>
    <mergeCell ref="C6:H6"/>
    <mergeCell ref="J3:K3"/>
    <mergeCell ref="J4:K4"/>
    <mergeCell ref="F13:J13"/>
    <mergeCell ref="K13:M13"/>
    <mergeCell ref="N13:Q13"/>
    <mergeCell ref="J116:K116"/>
    <mergeCell ref="L116:P116"/>
    <mergeCell ref="R116:AC120"/>
    <mergeCell ref="C117:H117"/>
    <mergeCell ref="J117:K117"/>
    <mergeCell ref="L117:P117"/>
    <mergeCell ref="C119:H119"/>
    <mergeCell ref="C78:H78"/>
    <mergeCell ref="J78:K78"/>
    <mergeCell ref="L78:P78"/>
    <mergeCell ref="R78:AC82"/>
    <mergeCell ref="C79:H79"/>
    <mergeCell ref="J79:K79"/>
    <mergeCell ref="L79:P79"/>
    <mergeCell ref="C81:H81"/>
    <mergeCell ref="C41:H41"/>
    <mergeCell ref="J41:K41"/>
    <mergeCell ref="L41:P41"/>
    <mergeCell ref="C43:H43"/>
    <mergeCell ref="R20:T20"/>
    <mergeCell ref="R34:T34"/>
    <mergeCell ref="R35:T35"/>
    <mergeCell ref="R33:T33"/>
    <mergeCell ref="K50:M50"/>
    <mergeCell ref="N50:Q50"/>
    <mergeCell ref="R50:T50"/>
  </mergeCells>
  <conditionalFormatting sqref="N148:O148">
    <cfRule type="cellIs" dxfId="1" priority="1" stopIfTrue="1" operator="greaterThan">
      <formula>1</formula>
    </cfRule>
  </conditionalFormatting>
  <conditionalFormatting sqref="Z148:AB149">
    <cfRule type="cellIs" dxfId="0" priority="3" stopIfTrue="1" operator="greaterThan">
      <formula>10</formula>
    </cfRule>
  </conditionalFormatting>
  <dataValidations count="2">
    <dataValidation allowBlank="1" showInputMessage="1" showErrorMessage="1" sqref="R17:R23" xr:uid="{00000000-0002-0000-0100-000000000000}"/>
    <dataValidation type="list" allowBlank="1" showInputMessage="1" sqref="D16:D35 D55:D73 D93:D111 D131:D139" xr:uid="{FED17CC0-4EB6-42A8-9C21-0577C54F7C7A}">
      <formula1>$AF$4:$AF$185</formula1>
    </dataValidation>
  </dataValidations>
  <hyperlinks>
    <hyperlink ref="AM24" r:id="rId1" xr:uid="{00000000-0004-0000-0100-000000000000}"/>
  </hyperlinks>
  <pageMargins left="0.78740157480314965" right="0.78740157480314965" top="0.98425196850393704" bottom="0.98425196850393704" header="0.51181102362204722" footer="0.51181102362204722"/>
  <pageSetup paperSize="9" scale="80" fitToHeight="4" orientation="landscape" r:id="rId2"/>
  <headerFooter scaleWithDoc="0">
    <oddFooter xml:space="preserve">&amp;L&amp;9BilanCulturesSpéciales compatible avec les versions du Suisse-Bilanz 1.20&amp;R&amp;8Service cantonal de l'agriculture du Valais – Office d’arboriculture et  cultures maraîchères  </oddFooter>
  </headerFooter>
  <rowBreaks count="3" manualBreakCount="3">
    <brk id="37" max="28" man="1"/>
    <brk id="75" max="28" man="1"/>
    <brk id="113" max="2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F220"/>
  <sheetViews>
    <sheetView zoomScale="130" zoomScaleNormal="130" workbookViewId="0">
      <selection activeCell="F204" sqref="F204"/>
    </sheetView>
  </sheetViews>
  <sheetFormatPr baseColWidth="10" defaultRowHeight="12.5" x14ac:dyDescent="0.25"/>
  <cols>
    <col min="1" max="1" width="59.1796875" bestFit="1" customWidth="1"/>
  </cols>
  <sheetData>
    <row r="1" spans="1:6" ht="23" x14ac:dyDescent="0.25">
      <c r="A1" s="466" t="s">
        <v>50</v>
      </c>
      <c r="B1" s="474"/>
      <c r="C1" s="474"/>
      <c r="D1" s="474"/>
      <c r="E1" s="474"/>
      <c r="F1" s="474"/>
    </row>
    <row r="2" spans="1:6" x14ac:dyDescent="0.25">
      <c r="A2" s="4"/>
      <c r="B2" s="5"/>
      <c r="C2" s="5"/>
      <c r="D2" s="5"/>
      <c r="E2" s="5"/>
      <c r="F2" s="5"/>
    </row>
    <row r="3" spans="1:6" ht="18" x14ac:dyDescent="0.25">
      <c r="A3" s="6" t="s">
        <v>51</v>
      </c>
      <c r="B3" s="5"/>
      <c r="C3" s="5"/>
      <c r="D3" s="5"/>
      <c r="E3" s="475" t="s">
        <v>52</v>
      </c>
      <c r="F3" s="475"/>
    </row>
    <row r="4" spans="1:6" x14ac:dyDescent="0.25">
      <c r="A4" s="4"/>
      <c r="B4" s="5"/>
      <c r="C4" s="5"/>
      <c r="D4" s="5"/>
      <c r="E4" s="5"/>
      <c r="F4" s="5"/>
    </row>
    <row r="5" spans="1:6" x14ac:dyDescent="0.25">
      <c r="A5" s="7"/>
      <c r="B5" s="8" t="s">
        <v>53</v>
      </c>
      <c r="C5" s="471" t="s">
        <v>54</v>
      </c>
      <c r="D5" s="472"/>
      <c r="E5" s="472"/>
      <c r="F5" s="473"/>
    </row>
    <row r="6" spans="1:6" x14ac:dyDescent="0.25">
      <c r="A6" s="9" t="s">
        <v>55</v>
      </c>
      <c r="B6" s="10" t="s">
        <v>56</v>
      </c>
      <c r="C6" s="463" t="s">
        <v>57</v>
      </c>
      <c r="D6" s="464"/>
      <c r="E6" s="464"/>
      <c r="F6" s="465"/>
    </row>
    <row r="7" spans="1:6" ht="14" x14ac:dyDescent="0.25">
      <c r="A7" s="11"/>
      <c r="B7" s="12" t="s">
        <v>58</v>
      </c>
      <c r="C7" s="13" t="s">
        <v>28</v>
      </c>
      <c r="D7" s="14" t="s">
        <v>59</v>
      </c>
      <c r="E7" s="14" t="s">
        <v>60</v>
      </c>
      <c r="F7" s="14" t="s">
        <v>4</v>
      </c>
    </row>
    <row r="8" spans="1:6" ht="14" x14ac:dyDescent="0.25">
      <c r="A8" s="15"/>
      <c r="B8" s="10"/>
      <c r="C8" s="8"/>
      <c r="D8" s="13"/>
      <c r="E8" s="13"/>
      <c r="F8" s="13"/>
    </row>
    <row r="9" spans="1:6" ht="14" x14ac:dyDescent="0.25">
      <c r="A9" s="16" t="s">
        <v>61</v>
      </c>
      <c r="B9" s="17"/>
      <c r="C9" s="18"/>
      <c r="D9" s="18"/>
      <c r="E9" s="19"/>
      <c r="F9" s="19"/>
    </row>
    <row r="10" spans="1:6" x14ac:dyDescent="0.25">
      <c r="A10" s="20" t="s">
        <v>62</v>
      </c>
      <c r="B10" s="21">
        <v>180</v>
      </c>
      <c r="C10" s="22">
        <v>220</v>
      </c>
      <c r="D10" s="22">
        <v>30</v>
      </c>
      <c r="E10" s="23">
        <v>90</v>
      </c>
      <c r="F10" s="23">
        <v>10</v>
      </c>
    </row>
    <row r="11" spans="1:6" x14ac:dyDescent="0.25">
      <c r="A11" s="20" t="s">
        <v>255</v>
      </c>
      <c r="B11" s="21">
        <v>250</v>
      </c>
      <c r="C11" s="22">
        <v>300</v>
      </c>
      <c r="D11" s="22">
        <v>35</v>
      </c>
      <c r="E11" s="23">
        <v>100</v>
      </c>
      <c r="F11" s="23">
        <v>10</v>
      </c>
    </row>
    <row r="12" spans="1:6" x14ac:dyDescent="0.25">
      <c r="A12" s="20" t="s">
        <v>63</v>
      </c>
      <c r="B12" s="21">
        <v>800</v>
      </c>
      <c r="C12" s="22">
        <v>260</v>
      </c>
      <c r="D12" s="22">
        <v>60</v>
      </c>
      <c r="E12" s="23">
        <v>250</v>
      </c>
      <c r="F12" s="23">
        <v>20</v>
      </c>
    </row>
    <row r="13" spans="1:6" x14ac:dyDescent="0.25">
      <c r="A13" s="24" t="s">
        <v>64</v>
      </c>
      <c r="B13" s="25">
        <v>250</v>
      </c>
      <c r="C13" s="26">
        <v>260</v>
      </c>
      <c r="D13" s="26">
        <v>50</v>
      </c>
      <c r="E13" s="27">
        <v>170</v>
      </c>
      <c r="F13" s="27">
        <v>5</v>
      </c>
    </row>
    <row r="14" spans="1:6" x14ac:dyDescent="0.25">
      <c r="A14" s="20" t="s">
        <v>65</v>
      </c>
      <c r="B14" s="21">
        <v>600</v>
      </c>
      <c r="C14" s="22">
        <v>160</v>
      </c>
      <c r="D14" s="22">
        <v>60</v>
      </c>
      <c r="E14" s="23">
        <v>200</v>
      </c>
      <c r="F14" s="23">
        <v>10</v>
      </c>
    </row>
    <row r="15" spans="1:6" x14ac:dyDescent="0.25">
      <c r="A15" s="20" t="s">
        <v>256</v>
      </c>
      <c r="B15" s="21">
        <v>700</v>
      </c>
      <c r="C15" s="22">
        <v>200</v>
      </c>
      <c r="D15" s="22">
        <v>60</v>
      </c>
      <c r="E15" s="23">
        <v>200</v>
      </c>
      <c r="F15" s="23">
        <v>15</v>
      </c>
    </row>
    <row r="16" spans="1:6" x14ac:dyDescent="0.25">
      <c r="A16" s="20" t="s">
        <v>66</v>
      </c>
      <c r="B16" s="21">
        <v>500</v>
      </c>
      <c r="C16" s="22">
        <v>190</v>
      </c>
      <c r="D16" s="22">
        <v>50</v>
      </c>
      <c r="E16" s="23">
        <v>200</v>
      </c>
      <c r="F16" s="23">
        <v>20</v>
      </c>
    </row>
    <row r="17" spans="1:6" x14ac:dyDescent="0.25">
      <c r="A17" s="24" t="s">
        <v>67</v>
      </c>
      <c r="B17" s="25">
        <v>300</v>
      </c>
      <c r="C17" s="26">
        <v>120</v>
      </c>
      <c r="D17" s="26">
        <v>30</v>
      </c>
      <c r="E17" s="27">
        <v>140</v>
      </c>
      <c r="F17" s="27">
        <v>10</v>
      </c>
    </row>
    <row r="18" spans="1:6" x14ac:dyDescent="0.25">
      <c r="A18" s="20" t="s">
        <v>68</v>
      </c>
      <c r="B18" s="21">
        <v>400</v>
      </c>
      <c r="C18" s="22">
        <v>140</v>
      </c>
      <c r="D18" s="22">
        <v>40</v>
      </c>
      <c r="E18" s="23">
        <v>160</v>
      </c>
      <c r="F18" s="23">
        <v>10</v>
      </c>
    </row>
    <row r="19" spans="1:6" x14ac:dyDescent="0.25">
      <c r="A19" s="20" t="s">
        <v>69</v>
      </c>
      <c r="B19" s="21">
        <v>300</v>
      </c>
      <c r="C19" s="22">
        <v>140</v>
      </c>
      <c r="D19" s="22">
        <v>40</v>
      </c>
      <c r="E19" s="23">
        <v>150</v>
      </c>
      <c r="F19" s="23">
        <v>10</v>
      </c>
    </row>
    <row r="20" spans="1:6" x14ac:dyDescent="0.25">
      <c r="A20" s="24" t="s">
        <v>257</v>
      </c>
      <c r="B20" s="25">
        <v>350</v>
      </c>
      <c r="C20" s="26">
        <v>300</v>
      </c>
      <c r="D20" s="26">
        <v>40</v>
      </c>
      <c r="E20" s="27">
        <v>150</v>
      </c>
      <c r="F20" s="27">
        <v>15</v>
      </c>
    </row>
    <row r="21" spans="1:6" x14ac:dyDescent="0.25">
      <c r="A21" s="24" t="s">
        <v>258</v>
      </c>
      <c r="B21" s="25">
        <v>350</v>
      </c>
      <c r="C21" s="26">
        <v>290</v>
      </c>
      <c r="D21" s="26">
        <v>40</v>
      </c>
      <c r="E21" s="27">
        <v>150</v>
      </c>
      <c r="F21" s="27">
        <v>15</v>
      </c>
    </row>
    <row r="22" spans="1:6" x14ac:dyDescent="0.25">
      <c r="A22" s="24" t="s">
        <v>259</v>
      </c>
      <c r="B22" s="25">
        <v>400</v>
      </c>
      <c r="C22" s="26">
        <v>310</v>
      </c>
      <c r="D22" s="26">
        <v>40</v>
      </c>
      <c r="E22" s="27">
        <v>150</v>
      </c>
      <c r="F22" s="27">
        <v>15</v>
      </c>
    </row>
    <row r="23" spans="1:6" x14ac:dyDescent="0.25">
      <c r="A23" s="20" t="s">
        <v>70</v>
      </c>
      <c r="B23" s="21">
        <v>300</v>
      </c>
      <c r="C23" s="22">
        <v>250</v>
      </c>
      <c r="D23" s="22">
        <v>50</v>
      </c>
      <c r="E23" s="23">
        <v>160</v>
      </c>
      <c r="F23" s="23">
        <v>10</v>
      </c>
    </row>
    <row r="24" spans="1:6" x14ac:dyDescent="0.25">
      <c r="A24" s="20" t="s">
        <v>71</v>
      </c>
      <c r="B24" s="21">
        <v>300</v>
      </c>
      <c r="C24" s="22">
        <v>130</v>
      </c>
      <c r="D24" s="22">
        <v>40</v>
      </c>
      <c r="E24" s="23">
        <v>120</v>
      </c>
      <c r="F24" s="23">
        <v>20</v>
      </c>
    </row>
    <row r="25" spans="1:6" x14ac:dyDescent="0.25">
      <c r="A25" s="20" t="s">
        <v>72</v>
      </c>
      <c r="B25" s="21">
        <v>450</v>
      </c>
      <c r="C25" s="22">
        <v>170</v>
      </c>
      <c r="D25" s="22">
        <v>50</v>
      </c>
      <c r="E25" s="23">
        <v>150</v>
      </c>
      <c r="F25" s="23">
        <v>30</v>
      </c>
    </row>
    <row r="26" spans="1:6" x14ac:dyDescent="0.25">
      <c r="A26" s="24" t="s">
        <v>73</v>
      </c>
      <c r="B26" s="25">
        <v>400</v>
      </c>
      <c r="C26" s="26">
        <v>150</v>
      </c>
      <c r="D26" s="26">
        <v>30</v>
      </c>
      <c r="E26" s="27">
        <v>120</v>
      </c>
      <c r="F26" s="27">
        <v>20</v>
      </c>
    </row>
    <row r="27" spans="1:6" x14ac:dyDescent="0.25">
      <c r="A27" s="20" t="s">
        <v>74</v>
      </c>
      <c r="B27" s="21">
        <v>400</v>
      </c>
      <c r="C27" s="22">
        <v>140</v>
      </c>
      <c r="D27" s="22">
        <v>40</v>
      </c>
      <c r="E27" s="23">
        <v>160</v>
      </c>
      <c r="F27" s="23">
        <v>10</v>
      </c>
    </row>
    <row r="28" spans="1:6" x14ac:dyDescent="0.25">
      <c r="A28" s="20" t="s">
        <v>75</v>
      </c>
      <c r="B28" s="21">
        <v>400</v>
      </c>
      <c r="C28" s="22">
        <v>140</v>
      </c>
      <c r="D28" s="22">
        <v>30</v>
      </c>
      <c r="E28" s="23">
        <v>150</v>
      </c>
      <c r="F28" s="23">
        <v>20</v>
      </c>
    </row>
    <row r="29" spans="1:6" x14ac:dyDescent="0.25">
      <c r="A29" s="20" t="s">
        <v>260</v>
      </c>
      <c r="B29" s="21">
        <v>250</v>
      </c>
      <c r="C29" s="22">
        <v>180</v>
      </c>
      <c r="D29" s="22">
        <v>45</v>
      </c>
      <c r="E29" s="23">
        <v>200</v>
      </c>
      <c r="F29" s="23">
        <v>15</v>
      </c>
    </row>
    <row r="30" spans="1:6" ht="13.5" x14ac:dyDescent="0.25">
      <c r="A30" s="20" t="s">
        <v>76</v>
      </c>
      <c r="B30" s="21">
        <v>300</v>
      </c>
      <c r="C30" s="22">
        <v>50</v>
      </c>
      <c r="D30" s="22">
        <v>20</v>
      </c>
      <c r="E30" s="23">
        <v>80</v>
      </c>
      <c r="F30" s="23">
        <v>10</v>
      </c>
    </row>
    <row r="31" spans="1:6" ht="13.5" x14ac:dyDescent="0.25">
      <c r="A31" s="20" t="s">
        <v>77</v>
      </c>
      <c r="B31" s="21">
        <v>400</v>
      </c>
      <c r="C31" s="22">
        <v>110</v>
      </c>
      <c r="D31" s="22">
        <v>40</v>
      </c>
      <c r="E31" s="23">
        <v>150</v>
      </c>
      <c r="F31" s="23">
        <v>10</v>
      </c>
    </row>
    <row r="32" spans="1:6" x14ac:dyDescent="0.25">
      <c r="A32" s="20" t="s">
        <v>78</v>
      </c>
      <c r="B32" s="21">
        <v>200</v>
      </c>
      <c r="C32" s="22">
        <v>150</v>
      </c>
      <c r="D32" s="22">
        <v>30</v>
      </c>
      <c r="E32" s="23">
        <v>150</v>
      </c>
      <c r="F32" s="23">
        <v>10</v>
      </c>
    </row>
    <row r="33" spans="1:6" x14ac:dyDescent="0.25">
      <c r="A33" s="20" t="s">
        <v>79</v>
      </c>
      <c r="B33" s="21">
        <v>300</v>
      </c>
      <c r="C33" s="22">
        <v>210</v>
      </c>
      <c r="D33" s="22">
        <v>40</v>
      </c>
      <c r="E33" s="23">
        <v>180</v>
      </c>
      <c r="F33" s="23">
        <v>20</v>
      </c>
    </row>
    <row r="34" spans="1:6" x14ac:dyDescent="0.25">
      <c r="A34" s="20" t="s">
        <v>261</v>
      </c>
      <c r="B34" s="21">
        <v>200</v>
      </c>
      <c r="C34" s="22">
        <v>150</v>
      </c>
      <c r="D34" s="22">
        <v>30</v>
      </c>
      <c r="E34" s="23">
        <v>135</v>
      </c>
      <c r="F34" s="23">
        <v>10</v>
      </c>
    </row>
    <row r="35" spans="1:6" ht="14" x14ac:dyDescent="0.25">
      <c r="A35" s="16" t="s">
        <v>80</v>
      </c>
      <c r="B35" s="17"/>
      <c r="C35" s="18"/>
      <c r="D35" s="18"/>
      <c r="E35" s="19"/>
      <c r="F35" s="19"/>
    </row>
    <row r="36" spans="1:6" x14ac:dyDescent="0.25">
      <c r="A36" s="20" t="s">
        <v>81</v>
      </c>
      <c r="B36" s="21">
        <v>350</v>
      </c>
      <c r="C36" s="22">
        <v>130</v>
      </c>
      <c r="D36" s="22">
        <v>20</v>
      </c>
      <c r="E36" s="23">
        <v>90</v>
      </c>
      <c r="F36" s="23">
        <v>10</v>
      </c>
    </row>
    <row r="37" spans="1:6" x14ac:dyDescent="0.25">
      <c r="A37" s="20" t="s">
        <v>82</v>
      </c>
      <c r="B37" s="21">
        <v>600</v>
      </c>
      <c r="C37" s="22">
        <v>160</v>
      </c>
      <c r="D37" s="22">
        <v>20</v>
      </c>
      <c r="E37" s="23">
        <v>90</v>
      </c>
      <c r="F37" s="23">
        <v>10</v>
      </c>
    </row>
    <row r="38" spans="1:6" x14ac:dyDescent="0.25">
      <c r="A38" s="20" t="s">
        <v>83</v>
      </c>
      <c r="B38" s="21">
        <v>160</v>
      </c>
      <c r="C38" s="22">
        <v>110</v>
      </c>
      <c r="D38" s="22">
        <v>20</v>
      </c>
      <c r="E38" s="23">
        <v>90</v>
      </c>
      <c r="F38" s="23">
        <v>10</v>
      </c>
    </row>
    <row r="39" spans="1:6" x14ac:dyDescent="0.25">
      <c r="A39" s="20" t="s">
        <v>262</v>
      </c>
      <c r="B39" s="21">
        <v>250</v>
      </c>
      <c r="C39" s="22">
        <v>130</v>
      </c>
      <c r="D39" s="22">
        <v>25</v>
      </c>
      <c r="E39" s="23">
        <v>140</v>
      </c>
      <c r="F39" s="23">
        <v>15</v>
      </c>
    </row>
    <row r="40" spans="1:6" x14ac:dyDescent="0.25">
      <c r="A40" s="24" t="s">
        <v>84</v>
      </c>
      <c r="B40" s="25">
        <v>350</v>
      </c>
      <c r="C40" s="26">
        <v>130</v>
      </c>
      <c r="D40" s="26">
        <v>30</v>
      </c>
      <c r="E40" s="27">
        <v>160</v>
      </c>
      <c r="F40" s="27">
        <v>20</v>
      </c>
    </row>
    <row r="41" spans="1:6" x14ac:dyDescent="0.25">
      <c r="A41" s="20" t="s">
        <v>85</v>
      </c>
      <c r="B41" s="21">
        <v>600</v>
      </c>
      <c r="C41" s="22">
        <v>160</v>
      </c>
      <c r="D41" s="22">
        <v>40</v>
      </c>
      <c r="E41" s="23">
        <v>200</v>
      </c>
      <c r="F41" s="23">
        <v>20</v>
      </c>
    </row>
    <row r="42" spans="1:6" x14ac:dyDescent="0.25">
      <c r="A42" s="20" t="s">
        <v>86</v>
      </c>
      <c r="B42" s="21">
        <v>400</v>
      </c>
      <c r="C42" s="22">
        <v>70</v>
      </c>
      <c r="D42" s="22">
        <v>50</v>
      </c>
      <c r="E42" s="23">
        <v>150</v>
      </c>
      <c r="F42" s="23">
        <v>30</v>
      </c>
    </row>
    <row r="43" spans="1:6" x14ac:dyDescent="0.25">
      <c r="A43" s="24" t="s">
        <v>87</v>
      </c>
      <c r="B43" s="25">
        <v>150</v>
      </c>
      <c r="C43" s="26">
        <v>60</v>
      </c>
      <c r="D43" s="26">
        <v>20</v>
      </c>
      <c r="E43" s="27">
        <v>60</v>
      </c>
      <c r="F43" s="27">
        <v>20</v>
      </c>
    </row>
    <row r="44" spans="1:6" x14ac:dyDescent="0.25">
      <c r="A44" s="20" t="s">
        <v>88</v>
      </c>
      <c r="B44" s="21">
        <v>350</v>
      </c>
      <c r="C44" s="22">
        <v>90</v>
      </c>
      <c r="D44" s="22">
        <v>20</v>
      </c>
      <c r="E44" s="23">
        <v>70</v>
      </c>
      <c r="F44" s="23">
        <v>10</v>
      </c>
    </row>
    <row r="45" spans="1:6" x14ac:dyDescent="0.25">
      <c r="A45" s="20" t="s">
        <v>89</v>
      </c>
      <c r="B45" s="21">
        <v>600</v>
      </c>
      <c r="C45" s="22">
        <v>110</v>
      </c>
      <c r="D45" s="22">
        <v>40</v>
      </c>
      <c r="E45" s="23">
        <v>120</v>
      </c>
      <c r="F45" s="23">
        <v>10</v>
      </c>
    </row>
    <row r="46" spans="1:6" x14ac:dyDescent="0.25">
      <c r="A46" s="20" t="s">
        <v>90</v>
      </c>
      <c r="B46" s="21">
        <v>250</v>
      </c>
      <c r="C46" s="22">
        <v>120</v>
      </c>
      <c r="D46" s="22">
        <v>30</v>
      </c>
      <c r="E46" s="23">
        <v>100</v>
      </c>
      <c r="F46" s="23">
        <v>10</v>
      </c>
    </row>
    <row r="47" spans="1:6" ht="14" x14ac:dyDescent="0.25">
      <c r="A47" s="16" t="s">
        <v>91</v>
      </c>
      <c r="B47" s="17"/>
      <c r="C47" s="18"/>
      <c r="D47" s="18"/>
      <c r="E47" s="19"/>
      <c r="F47" s="19"/>
    </row>
    <row r="48" spans="1:6" x14ac:dyDescent="0.25">
      <c r="A48" s="20" t="s">
        <v>92</v>
      </c>
      <c r="B48" s="21">
        <v>600</v>
      </c>
      <c r="C48" s="22">
        <v>110</v>
      </c>
      <c r="D48" s="22">
        <v>40</v>
      </c>
      <c r="E48" s="23">
        <v>250</v>
      </c>
      <c r="F48" s="23">
        <v>20</v>
      </c>
    </row>
    <row r="49" spans="1:6" x14ac:dyDescent="0.25">
      <c r="A49" s="20" t="s">
        <v>93</v>
      </c>
      <c r="B49" s="21">
        <v>900</v>
      </c>
      <c r="C49" s="22">
        <v>130</v>
      </c>
      <c r="D49" s="22">
        <v>50</v>
      </c>
      <c r="E49" s="23">
        <v>300</v>
      </c>
      <c r="F49" s="23">
        <v>20</v>
      </c>
    </row>
    <row r="50" spans="1:6" x14ac:dyDescent="0.25">
      <c r="A50" s="24" t="s">
        <v>94</v>
      </c>
      <c r="B50" s="25">
        <v>250</v>
      </c>
      <c r="C50" s="26">
        <v>50</v>
      </c>
      <c r="D50" s="26">
        <v>30</v>
      </c>
      <c r="E50" s="27">
        <v>100</v>
      </c>
      <c r="F50" s="27">
        <v>10</v>
      </c>
    </row>
    <row r="51" spans="1:6" x14ac:dyDescent="0.25">
      <c r="A51" s="20" t="s">
        <v>95</v>
      </c>
      <c r="B51" s="21">
        <v>350</v>
      </c>
      <c r="C51" s="22">
        <v>100</v>
      </c>
      <c r="D51" s="22">
        <v>40</v>
      </c>
      <c r="E51" s="23">
        <v>140</v>
      </c>
      <c r="F51" s="23">
        <v>20</v>
      </c>
    </row>
    <row r="52" spans="1:6" x14ac:dyDescent="0.25">
      <c r="A52" s="24" t="s">
        <v>96</v>
      </c>
      <c r="B52" s="25">
        <v>600</v>
      </c>
      <c r="C52" s="26">
        <v>190</v>
      </c>
      <c r="D52" s="26">
        <v>70</v>
      </c>
      <c r="E52" s="27">
        <v>300</v>
      </c>
      <c r="F52" s="27">
        <v>20</v>
      </c>
    </row>
    <row r="53" spans="1:6" x14ac:dyDescent="0.25">
      <c r="A53" s="20" t="s">
        <v>97</v>
      </c>
      <c r="B53" s="21">
        <v>600</v>
      </c>
      <c r="C53" s="22">
        <v>180</v>
      </c>
      <c r="D53" s="22">
        <v>70</v>
      </c>
      <c r="E53" s="23">
        <v>300</v>
      </c>
      <c r="F53" s="23">
        <v>20</v>
      </c>
    </row>
    <row r="54" spans="1:6" x14ac:dyDescent="0.25">
      <c r="A54" s="20" t="s">
        <v>98</v>
      </c>
      <c r="B54" s="21">
        <v>400</v>
      </c>
      <c r="C54" s="22">
        <v>160</v>
      </c>
      <c r="D54" s="22">
        <v>30</v>
      </c>
      <c r="E54" s="23">
        <v>180</v>
      </c>
      <c r="F54" s="23">
        <v>20</v>
      </c>
    </row>
    <row r="55" spans="1:6" x14ac:dyDescent="0.25">
      <c r="A55" s="20" t="s">
        <v>99</v>
      </c>
      <c r="B55" s="21">
        <v>400</v>
      </c>
      <c r="C55" s="22">
        <v>180</v>
      </c>
      <c r="D55" s="22">
        <v>90</v>
      </c>
      <c r="E55" s="23">
        <v>290</v>
      </c>
      <c r="F55" s="23">
        <v>25</v>
      </c>
    </row>
    <row r="56" spans="1:6" x14ac:dyDescent="0.25">
      <c r="A56" s="20" t="s">
        <v>263</v>
      </c>
      <c r="B56" s="21">
        <v>250</v>
      </c>
      <c r="C56" s="22">
        <v>130</v>
      </c>
      <c r="D56" s="22">
        <v>30</v>
      </c>
      <c r="E56" s="23">
        <v>150</v>
      </c>
      <c r="F56" s="23">
        <v>15</v>
      </c>
    </row>
    <row r="57" spans="1:6" x14ac:dyDescent="0.25">
      <c r="A57" s="20" t="s">
        <v>323</v>
      </c>
      <c r="B57" s="21">
        <v>150</v>
      </c>
      <c r="C57" s="22">
        <v>75</v>
      </c>
      <c r="D57" s="22">
        <v>20</v>
      </c>
      <c r="E57" s="23">
        <v>100</v>
      </c>
      <c r="F57" s="23">
        <v>5</v>
      </c>
    </row>
    <row r="58" spans="1:6" x14ac:dyDescent="0.25">
      <c r="A58" s="20" t="s">
        <v>265</v>
      </c>
      <c r="B58" s="21">
        <v>350</v>
      </c>
      <c r="C58" s="22">
        <v>130</v>
      </c>
      <c r="D58" s="22">
        <v>40</v>
      </c>
      <c r="E58" s="23">
        <v>250</v>
      </c>
      <c r="F58" s="23">
        <v>25</v>
      </c>
    </row>
    <row r="59" spans="1:6" ht="14" x14ac:dyDescent="0.25">
      <c r="A59" s="16" t="s">
        <v>100</v>
      </c>
      <c r="B59" s="17"/>
      <c r="C59" s="18"/>
      <c r="D59" s="18"/>
      <c r="E59" s="19"/>
      <c r="F59" s="19"/>
    </row>
    <row r="60" spans="1:6" x14ac:dyDescent="0.25">
      <c r="A60" s="20" t="s">
        <v>101</v>
      </c>
      <c r="B60" s="21">
        <v>600</v>
      </c>
      <c r="C60" s="22">
        <v>140</v>
      </c>
      <c r="D60" s="22">
        <v>40</v>
      </c>
      <c r="E60" s="23">
        <v>160</v>
      </c>
      <c r="F60" s="23">
        <v>20</v>
      </c>
    </row>
    <row r="61" spans="1:6" x14ac:dyDescent="0.25">
      <c r="A61" s="20" t="s">
        <v>102</v>
      </c>
      <c r="B61" s="21">
        <v>1000</v>
      </c>
      <c r="C61" s="22">
        <v>150</v>
      </c>
      <c r="D61" s="22">
        <v>60</v>
      </c>
      <c r="E61" s="23">
        <v>220</v>
      </c>
      <c r="F61" s="23">
        <v>30</v>
      </c>
    </row>
    <row r="62" spans="1:6" x14ac:dyDescent="0.25">
      <c r="A62" s="266" t="s">
        <v>266</v>
      </c>
      <c r="B62" s="21">
        <v>150</v>
      </c>
      <c r="C62" s="22">
        <v>180</v>
      </c>
      <c r="D62" s="22">
        <v>25</v>
      </c>
      <c r="E62" s="23">
        <v>150</v>
      </c>
      <c r="F62" s="23">
        <v>20</v>
      </c>
    </row>
    <row r="63" spans="1:6" x14ac:dyDescent="0.25">
      <c r="A63" s="266" t="s">
        <v>267</v>
      </c>
      <c r="B63" s="21">
        <v>200</v>
      </c>
      <c r="C63" s="22">
        <v>190</v>
      </c>
      <c r="D63" s="22">
        <v>40</v>
      </c>
      <c r="E63" s="23">
        <v>180</v>
      </c>
      <c r="F63" s="23">
        <v>25</v>
      </c>
    </row>
    <row r="64" spans="1:6" x14ac:dyDescent="0.25">
      <c r="A64" s="266" t="s">
        <v>268</v>
      </c>
      <c r="B64" s="21">
        <v>150</v>
      </c>
      <c r="C64" s="22">
        <v>160</v>
      </c>
      <c r="D64" s="22">
        <v>25</v>
      </c>
      <c r="E64" s="23">
        <v>150</v>
      </c>
      <c r="F64" s="23">
        <v>20</v>
      </c>
    </row>
    <row r="65" spans="1:6" x14ac:dyDescent="0.25">
      <c r="A65" s="266" t="s">
        <v>269</v>
      </c>
      <c r="B65" s="21">
        <v>200</v>
      </c>
      <c r="C65" s="22">
        <v>170</v>
      </c>
      <c r="D65" s="22">
        <v>40</v>
      </c>
      <c r="E65" s="23">
        <v>180</v>
      </c>
      <c r="F65" s="23">
        <v>25</v>
      </c>
    </row>
    <row r="66" spans="1:6" x14ac:dyDescent="0.25">
      <c r="A66" s="266" t="s">
        <v>270</v>
      </c>
      <c r="B66" s="21">
        <v>250</v>
      </c>
      <c r="C66" s="22">
        <v>185</v>
      </c>
      <c r="D66" s="22">
        <v>25</v>
      </c>
      <c r="E66" s="23">
        <v>170</v>
      </c>
      <c r="F66" s="23">
        <v>15</v>
      </c>
    </row>
    <row r="67" spans="1:6" x14ac:dyDescent="0.25">
      <c r="A67" s="266" t="s">
        <v>271</v>
      </c>
      <c r="B67" s="21">
        <v>300</v>
      </c>
      <c r="C67" s="22">
        <v>200</v>
      </c>
      <c r="D67" s="22">
        <v>40</v>
      </c>
      <c r="E67" s="23">
        <v>180</v>
      </c>
      <c r="F67" s="23">
        <v>20</v>
      </c>
    </row>
    <row r="68" spans="1:6" x14ac:dyDescent="0.25">
      <c r="A68" s="266" t="s">
        <v>272</v>
      </c>
      <c r="B68" s="21">
        <v>250</v>
      </c>
      <c r="C68" s="22">
        <v>190</v>
      </c>
      <c r="D68" s="22">
        <v>30</v>
      </c>
      <c r="E68" s="23">
        <v>190</v>
      </c>
      <c r="F68" s="23">
        <v>25</v>
      </c>
    </row>
    <row r="69" spans="1:6" x14ac:dyDescent="0.25">
      <c r="A69" s="266" t="s">
        <v>273</v>
      </c>
      <c r="B69" s="21">
        <v>300</v>
      </c>
      <c r="C69" s="22">
        <v>200</v>
      </c>
      <c r="D69" s="22">
        <v>35</v>
      </c>
      <c r="E69" s="23">
        <v>200</v>
      </c>
      <c r="F69" s="23">
        <v>25</v>
      </c>
    </row>
    <row r="70" spans="1:6" x14ac:dyDescent="0.25">
      <c r="A70" s="266" t="s">
        <v>274</v>
      </c>
      <c r="B70" s="21">
        <v>250</v>
      </c>
      <c r="C70" s="22">
        <v>180</v>
      </c>
      <c r="D70" s="22">
        <v>30</v>
      </c>
      <c r="E70" s="23">
        <v>190</v>
      </c>
      <c r="F70" s="23">
        <v>25</v>
      </c>
    </row>
    <row r="71" spans="1:6" x14ac:dyDescent="0.25">
      <c r="A71" s="266" t="s">
        <v>275</v>
      </c>
      <c r="B71" s="21">
        <v>300</v>
      </c>
      <c r="C71" s="22">
        <v>190</v>
      </c>
      <c r="D71" s="22">
        <v>35</v>
      </c>
      <c r="E71" s="23">
        <v>200</v>
      </c>
      <c r="F71" s="23">
        <v>25</v>
      </c>
    </row>
    <row r="72" spans="1:6" x14ac:dyDescent="0.25">
      <c r="A72" s="266" t="s">
        <v>276</v>
      </c>
      <c r="B72" s="21">
        <v>250</v>
      </c>
      <c r="C72" s="22">
        <v>190</v>
      </c>
      <c r="D72" s="22">
        <v>30</v>
      </c>
      <c r="E72" s="23">
        <v>190</v>
      </c>
      <c r="F72" s="23">
        <v>25</v>
      </c>
    </row>
    <row r="73" spans="1:6" x14ac:dyDescent="0.25">
      <c r="A73" s="266" t="s">
        <v>277</v>
      </c>
      <c r="B73" s="21">
        <v>300</v>
      </c>
      <c r="C73" s="22">
        <v>200</v>
      </c>
      <c r="D73" s="22">
        <v>35</v>
      </c>
      <c r="E73" s="23">
        <v>200</v>
      </c>
      <c r="F73" s="23">
        <v>25</v>
      </c>
    </row>
    <row r="74" spans="1:6" ht="14" x14ac:dyDescent="0.25">
      <c r="A74" s="16" t="s">
        <v>103</v>
      </c>
      <c r="B74" s="17"/>
      <c r="C74" s="18"/>
      <c r="D74" s="18"/>
      <c r="E74" s="19"/>
      <c r="F74" s="19"/>
    </row>
    <row r="75" spans="1:6" x14ac:dyDescent="0.25">
      <c r="A75" s="20" t="s">
        <v>104</v>
      </c>
      <c r="B75" s="21">
        <v>150</v>
      </c>
      <c r="C75" s="22">
        <v>0</v>
      </c>
      <c r="D75" s="22">
        <v>20</v>
      </c>
      <c r="E75" s="23">
        <v>70</v>
      </c>
      <c r="F75" s="23">
        <v>5</v>
      </c>
    </row>
    <row r="76" spans="1:6" x14ac:dyDescent="0.25">
      <c r="A76" s="20" t="s">
        <v>105</v>
      </c>
      <c r="B76" s="21">
        <v>90</v>
      </c>
      <c r="C76" s="22">
        <v>0</v>
      </c>
      <c r="D76" s="22">
        <v>10</v>
      </c>
      <c r="E76" s="23">
        <v>30</v>
      </c>
      <c r="F76" s="23">
        <v>5</v>
      </c>
    </row>
    <row r="77" spans="1:6" x14ac:dyDescent="0.25">
      <c r="A77" s="24" t="s">
        <v>106</v>
      </c>
      <c r="B77" s="25">
        <v>70</v>
      </c>
      <c r="C77" s="26">
        <v>0</v>
      </c>
      <c r="D77" s="26">
        <v>20</v>
      </c>
      <c r="E77" s="27">
        <v>60</v>
      </c>
      <c r="F77" s="27">
        <v>5</v>
      </c>
    </row>
    <row r="78" spans="1:6" x14ac:dyDescent="0.25">
      <c r="A78" s="20" t="s">
        <v>107</v>
      </c>
      <c r="B78" s="21">
        <v>100</v>
      </c>
      <c r="C78" s="22">
        <v>0</v>
      </c>
      <c r="D78" s="22">
        <v>30</v>
      </c>
      <c r="E78" s="23">
        <v>110</v>
      </c>
      <c r="F78" s="23">
        <v>10</v>
      </c>
    </row>
    <row r="79" spans="1:6" x14ac:dyDescent="0.25">
      <c r="A79" s="20" t="s">
        <v>108</v>
      </c>
      <c r="B79" s="21">
        <v>300</v>
      </c>
      <c r="C79" s="22">
        <v>0</v>
      </c>
      <c r="D79" s="22">
        <v>0</v>
      </c>
      <c r="E79" s="23">
        <v>0</v>
      </c>
      <c r="F79" s="23">
        <v>0</v>
      </c>
    </row>
    <row r="80" spans="1:6" ht="14" x14ac:dyDescent="0.25">
      <c r="A80" s="16" t="s">
        <v>109</v>
      </c>
      <c r="B80" s="17"/>
      <c r="C80" s="18"/>
      <c r="D80" s="18"/>
      <c r="E80" s="19"/>
      <c r="F80" s="19"/>
    </row>
    <row r="81" spans="1:6" x14ac:dyDescent="0.25">
      <c r="A81" s="20" t="s">
        <v>110</v>
      </c>
      <c r="B81" s="21">
        <v>300</v>
      </c>
      <c r="C81" s="22">
        <v>140</v>
      </c>
      <c r="D81" s="22">
        <v>30</v>
      </c>
      <c r="E81" s="23">
        <v>170</v>
      </c>
      <c r="F81" s="23">
        <v>20</v>
      </c>
    </row>
    <row r="82" spans="1:6" x14ac:dyDescent="0.25">
      <c r="A82" s="20" t="s">
        <v>278</v>
      </c>
      <c r="B82" s="21">
        <v>500</v>
      </c>
      <c r="C82" s="22">
        <v>190</v>
      </c>
      <c r="D82" s="22">
        <v>35</v>
      </c>
      <c r="E82" s="23">
        <v>140</v>
      </c>
      <c r="F82" s="23">
        <v>20</v>
      </c>
    </row>
    <row r="83" spans="1:6" x14ac:dyDescent="0.25">
      <c r="A83" s="20" t="s">
        <v>279</v>
      </c>
      <c r="B83" s="21">
        <v>450</v>
      </c>
      <c r="C83" s="22">
        <v>180</v>
      </c>
      <c r="D83" s="22">
        <v>30</v>
      </c>
      <c r="E83" s="23">
        <v>135</v>
      </c>
      <c r="F83" s="23">
        <v>20</v>
      </c>
    </row>
    <row r="84" spans="1:6" x14ac:dyDescent="0.25">
      <c r="A84" s="20" t="s">
        <v>280</v>
      </c>
      <c r="B84" s="21">
        <v>450</v>
      </c>
      <c r="C84" s="22">
        <v>170</v>
      </c>
      <c r="D84" s="22">
        <v>30</v>
      </c>
      <c r="E84" s="23">
        <v>110</v>
      </c>
      <c r="F84" s="23">
        <v>15</v>
      </c>
    </row>
    <row r="85" spans="1:6" x14ac:dyDescent="0.25">
      <c r="A85" s="20" t="s">
        <v>111</v>
      </c>
      <c r="B85" s="21">
        <v>400</v>
      </c>
      <c r="C85" s="22">
        <v>140</v>
      </c>
      <c r="D85" s="22">
        <v>30</v>
      </c>
      <c r="E85" s="23">
        <v>170</v>
      </c>
      <c r="F85" s="23">
        <v>40</v>
      </c>
    </row>
    <row r="86" spans="1:6" x14ac:dyDescent="0.25">
      <c r="A86" s="28" t="s">
        <v>281</v>
      </c>
      <c r="B86" s="29">
        <v>400</v>
      </c>
      <c r="C86" s="30">
        <v>150</v>
      </c>
      <c r="D86" s="30">
        <v>60</v>
      </c>
      <c r="E86" s="31">
        <v>220</v>
      </c>
      <c r="F86" s="31">
        <v>30</v>
      </c>
    </row>
    <row r="87" spans="1:6" ht="14" x14ac:dyDescent="0.25">
      <c r="A87" s="16" t="s">
        <v>112</v>
      </c>
      <c r="B87" s="17"/>
      <c r="C87" s="18"/>
      <c r="D87" s="18"/>
      <c r="E87" s="19"/>
      <c r="F87" s="19"/>
    </row>
    <row r="88" spans="1:6" x14ac:dyDescent="0.25">
      <c r="A88" s="20" t="s">
        <v>113</v>
      </c>
      <c r="B88" s="21">
        <v>400</v>
      </c>
      <c r="C88" s="22">
        <v>170</v>
      </c>
      <c r="D88" s="22">
        <v>20</v>
      </c>
      <c r="E88" s="23">
        <v>130</v>
      </c>
      <c r="F88" s="23">
        <v>10</v>
      </c>
    </row>
    <row r="89" spans="1:6" x14ac:dyDescent="0.25">
      <c r="A89" s="20" t="s">
        <v>114</v>
      </c>
      <c r="B89" s="21">
        <v>800</v>
      </c>
      <c r="C89" s="22">
        <v>130</v>
      </c>
      <c r="D89" s="22">
        <v>50</v>
      </c>
      <c r="E89" s="23">
        <v>260</v>
      </c>
      <c r="F89" s="23">
        <v>30</v>
      </c>
    </row>
    <row r="90" spans="1:6" ht="14" x14ac:dyDescent="0.25">
      <c r="A90" s="16" t="s">
        <v>324</v>
      </c>
      <c r="B90" s="17"/>
      <c r="C90" s="18"/>
      <c r="D90" s="18"/>
      <c r="E90" s="19"/>
      <c r="F90" s="19"/>
    </row>
    <row r="91" spans="1:6" x14ac:dyDescent="0.25">
      <c r="A91" s="20" t="s">
        <v>116</v>
      </c>
      <c r="B91" s="21">
        <v>50</v>
      </c>
      <c r="C91" s="22">
        <v>140</v>
      </c>
      <c r="D91" s="22">
        <v>30</v>
      </c>
      <c r="E91" s="23">
        <v>130</v>
      </c>
      <c r="F91" s="23">
        <v>20</v>
      </c>
    </row>
    <row r="92" spans="1:6" x14ac:dyDescent="0.25">
      <c r="A92" s="20" t="s">
        <v>117</v>
      </c>
      <c r="B92" s="21">
        <v>25</v>
      </c>
      <c r="C92" s="22">
        <v>150</v>
      </c>
      <c r="D92" s="22">
        <v>30</v>
      </c>
      <c r="E92" s="23">
        <v>110</v>
      </c>
      <c r="F92" s="23">
        <v>20</v>
      </c>
    </row>
    <row r="93" spans="1:6" x14ac:dyDescent="0.25">
      <c r="A93" s="16" t="s">
        <v>325</v>
      </c>
      <c r="B93" s="21"/>
      <c r="C93" s="22"/>
      <c r="D93" s="22"/>
      <c r="E93" s="23"/>
      <c r="F93" s="23"/>
    </row>
    <row r="94" spans="1:6" x14ac:dyDescent="0.25">
      <c r="A94" s="24" t="s">
        <v>118</v>
      </c>
      <c r="B94" s="25">
        <v>300</v>
      </c>
      <c r="C94" s="26">
        <v>170</v>
      </c>
      <c r="D94" s="26">
        <v>30</v>
      </c>
      <c r="E94" s="27">
        <v>120</v>
      </c>
      <c r="F94" s="27">
        <v>20</v>
      </c>
    </row>
    <row r="95" spans="1:6" x14ac:dyDescent="0.25">
      <c r="A95" s="20" t="s">
        <v>119</v>
      </c>
      <c r="B95" s="21">
        <v>600</v>
      </c>
      <c r="C95" s="22">
        <v>130</v>
      </c>
      <c r="D95" s="22">
        <v>60</v>
      </c>
      <c r="E95" s="23">
        <v>160</v>
      </c>
      <c r="F95" s="23">
        <v>20</v>
      </c>
    </row>
    <row r="96" spans="1:6" x14ac:dyDescent="0.25">
      <c r="A96" s="20" t="s">
        <v>282</v>
      </c>
      <c r="B96" s="21">
        <v>250</v>
      </c>
      <c r="C96" s="22">
        <v>155</v>
      </c>
      <c r="D96" s="22">
        <v>30</v>
      </c>
      <c r="E96" s="23">
        <v>120</v>
      </c>
      <c r="F96" s="23">
        <v>10</v>
      </c>
    </row>
    <row r="97" spans="1:6" x14ac:dyDescent="0.25">
      <c r="A97" s="20" t="s">
        <v>283</v>
      </c>
      <c r="B97" s="21">
        <v>250</v>
      </c>
      <c r="C97" s="22">
        <v>145</v>
      </c>
      <c r="D97" s="22">
        <v>30</v>
      </c>
      <c r="E97" s="23">
        <v>120</v>
      </c>
      <c r="F97" s="23">
        <v>10</v>
      </c>
    </row>
    <row r="98" spans="1:6" x14ac:dyDescent="0.25">
      <c r="A98" s="20" t="s">
        <v>284</v>
      </c>
      <c r="B98" s="21">
        <v>250</v>
      </c>
      <c r="C98" s="22">
        <v>145</v>
      </c>
      <c r="D98" s="22">
        <v>20</v>
      </c>
      <c r="E98" s="23">
        <v>70</v>
      </c>
      <c r="F98" s="23">
        <v>5</v>
      </c>
    </row>
    <row r="99" spans="1:6" x14ac:dyDescent="0.25">
      <c r="A99" s="20" t="s">
        <v>120</v>
      </c>
      <c r="B99" s="21">
        <v>500</v>
      </c>
      <c r="C99" s="22">
        <v>200</v>
      </c>
      <c r="D99" s="22">
        <v>40</v>
      </c>
      <c r="E99" s="23">
        <v>180</v>
      </c>
      <c r="F99" s="23">
        <v>20</v>
      </c>
    </row>
    <row r="100" spans="1:6" x14ac:dyDescent="0.25">
      <c r="A100" s="20" t="s">
        <v>285</v>
      </c>
      <c r="B100" s="21">
        <v>400</v>
      </c>
      <c r="C100" s="22">
        <v>230</v>
      </c>
      <c r="D100" s="22">
        <v>40</v>
      </c>
      <c r="E100" s="23">
        <v>180</v>
      </c>
      <c r="F100" s="23">
        <v>20</v>
      </c>
    </row>
    <row r="101" spans="1:6" x14ac:dyDescent="0.25">
      <c r="A101" s="20" t="s">
        <v>286</v>
      </c>
      <c r="B101" s="21">
        <v>500</v>
      </c>
      <c r="C101" s="22">
        <v>230</v>
      </c>
      <c r="D101" s="22">
        <v>45</v>
      </c>
      <c r="E101" s="23">
        <v>190</v>
      </c>
      <c r="F101" s="23">
        <v>20</v>
      </c>
    </row>
    <row r="102" spans="1:6" x14ac:dyDescent="0.25">
      <c r="A102" s="20" t="s">
        <v>287</v>
      </c>
      <c r="B102" s="21">
        <v>400</v>
      </c>
      <c r="C102" s="22">
        <v>240</v>
      </c>
      <c r="D102" s="22">
        <v>35</v>
      </c>
      <c r="E102" s="23">
        <v>150</v>
      </c>
      <c r="F102" s="23">
        <v>15</v>
      </c>
    </row>
    <row r="103" spans="1:6" x14ac:dyDescent="0.25">
      <c r="A103" s="20" t="s">
        <v>288</v>
      </c>
      <c r="B103" s="21">
        <v>550</v>
      </c>
      <c r="C103" s="22">
        <v>230</v>
      </c>
      <c r="D103" s="22">
        <v>40</v>
      </c>
      <c r="E103" s="23">
        <v>180</v>
      </c>
      <c r="F103" s="23">
        <v>20</v>
      </c>
    </row>
    <row r="104" spans="1:6" x14ac:dyDescent="0.25">
      <c r="A104" s="20" t="s">
        <v>115</v>
      </c>
      <c r="B104" s="21">
        <v>200</v>
      </c>
      <c r="C104" s="22">
        <v>120</v>
      </c>
      <c r="D104" s="22">
        <v>30</v>
      </c>
      <c r="E104" s="23">
        <v>120</v>
      </c>
      <c r="F104" s="23">
        <v>10</v>
      </c>
    </row>
    <row r="105" spans="1:6" ht="14" x14ac:dyDescent="0.25">
      <c r="A105" s="16" t="s">
        <v>121</v>
      </c>
      <c r="B105" s="17"/>
      <c r="C105" s="18"/>
      <c r="D105" s="18"/>
      <c r="E105" s="19"/>
      <c r="F105" s="19"/>
    </row>
    <row r="106" spans="1:6" x14ac:dyDescent="0.25">
      <c r="A106" s="20" t="s">
        <v>122</v>
      </c>
      <c r="B106" s="21">
        <v>400</v>
      </c>
      <c r="C106" s="22">
        <v>30</v>
      </c>
      <c r="D106" s="22">
        <v>0</v>
      </c>
      <c r="E106" s="23">
        <v>0</v>
      </c>
      <c r="F106" s="23">
        <v>0</v>
      </c>
    </row>
    <row r="107" spans="1:6" ht="14" x14ac:dyDescent="0.25">
      <c r="A107" s="32" t="s">
        <v>123</v>
      </c>
      <c r="B107" s="17"/>
      <c r="C107" s="22">
        <v>140</v>
      </c>
      <c r="D107" s="22">
        <v>100</v>
      </c>
      <c r="E107" s="23">
        <v>150</v>
      </c>
      <c r="F107" s="23">
        <v>30</v>
      </c>
    </row>
    <row r="108" spans="1:6" ht="14" x14ac:dyDescent="0.25">
      <c r="A108" s="32" t="s">
        <v>124</v>
      </c>
      <c r="B108" s="17"/>
      <c r="C108" s="22">
        <v>230</v>
      </c>
      <c r="D108" s="22">
        <v>140</v>
      </c>
      <c r="E108" s="23">
        <v>250</v>
      </c>
      <c r="F108" s="23">
        <v>40</v>
      </c>
    </row>
    <row r="109" spans="1:6" ht="14" x14ac:dyDescent="0.25">
      <c r="A109" s="33" t="s">
        <v>125</v>
      </c>
      <c r="B109" s="34"/>
      <c r="C109" s="26">
        <v>320</v>
      </c>
      <c r="D109" s="26">
        <v>180</v>
      </c>
      <c r="E109" s="27">
        <v>350</v>
      </c>
      <c r="F109" s="27">
        <v>60</v>
      </c>
    </row>
    <row r="110" spans="1:6" x14ac:dyDescent="0.25">
      <c r="A110" s="20" t="s">
        <v>126</v>
      </c>
      <c r="B110" s="21">
        <v>180</v>
      </c>
      <c r="C110" s="22">
        <v>150</v>
      </c>
      <c r="D110" s="22">
        <v>50</v>
      </c>
      <c r="E110" s="23">
        <v>100</v>
      </c>
      <c r="F110" s="23">
        <v>20</v>
      </c>
    </row>
    <row r="111" spans="1:6" ht="14" x14ac:dyDescent="0.25">
      <c r="A111" s="24" t="s">
        <v>127</v>
      </c>
      <c r="B111" s="34"/>
      <c r="C111" s="26">
        <v>50</v>
      </c>
      <c r="D111" s="26">
        <v>10</v>
      </c>
      <c r="E111" s="27">
        <v>60</v>
      </c>
      <c r="F111" s="27">
        <v>10</v>
      </c>
    </row>
    <row r="112" spans="1:6" x14ac:dyDescent="0.25">
      <c r="A112" s="20" t="s">
        <v>289</v>
      </c>
      <c r="B112" s="21">
        <v>100</v>
      </c>
      <c r="C112" s="22">
        <v>50</v>
      </c>
      <c r="D112" s="22">
        <v>20</v>
      </c>
      <c r="E112" s="23">
        <v>60</v>
      </c>
      <c r="F112" s="23">
        <v>10</v>
      </c>
    </row>
    <row r="113" spans="1:6" x14ac:dyDescent="0.25">
      <c r="A113" s="20" t="s">
        <v>136</v>
      </c>
      <c r="B113" s="21">
        <v>450</v>
      </c>
      <c r="C113" s="22">
        <v>130</v>
      </c>
      <c r="D113" s="22">
        <v>30</v>
      </c>
      <c r="E113" s="23">
        <v>120</v>
      </c>
      <c r="F113" s="23">
        <v>10</v>
      </c>
    </row>
    <row r="114" spans="1:6" x14ac:dyDescent="0.25">
      <c r="A114" s="20" t="s">
        <v>290</v>
      </c>
      <c r="B114" s="21">
        <v>350</v>
      </c>
      <c r="C114" s="22">
        <v>90</v>
      </c>
      <c r="D114" s="22">
        <v>60</v>
      </c>
      <c r="E114" s="23">
        <v>150</v>
      </c>
      <c r="F114" s="23">
        <v>15</v>
      </c>
    </row>
    <row r="115" spans="1:6" x14ac:dyDescent="0.25">
      <c r="A115" s="20" t="s">
        <v>128</v>
      </c>
      <c r="B115" s="21" t="s">
        <v>129</v>
      </c>
      <c r="C115" s="22">
        <v>40</v>
      </c>
      <c r="D115" s="22">
        <v>15</v>
      </c>
      <c r="E115" s="23">
        <v>60</v>
      </c>
      <c r="F115" s="23">
        <v>10</v>
      </c>
    </row>
    <row r="116" spans="1:6" x14ac:dyDescent="0.25">
      <c r="A116" s="20" t="s">
        <v>130</v>
      </c>
      <c r="B116" s="21" t="s">
        <v>131</v>
      </c>
      <c r="C116" s="22">
        <v>70</v>
      </c>
      <c r="D116" s="22">
        <v>30</v>
      </c>
      <c r="E116" s="23">
        <v>160</v>
      </c>
      <c r="F116" s="23">
        <v>15</v>
      </c>
    </row>
    <row r="117" spans="1:6" x14ac:dyDescent="0.25">
      <c r="A117" s="20" t="s">
        <v>132</v>
      </c>
      <c r="B117" s="21" t="s">
        <v>133</v>
      </c>
      <c r="C117" s="22">
        <v>120</v>
      </c>
      <c r="D117" s="22">
        <v>40</v>
      </c>
      <c r="E117" s="23">
        <v>200</v>
      </c>
      <c r="F117" s="23">
        <v>20</v>
      </c>
    </row>
    <row r="118" spans="1:6" x14ac:dyDescent="0.25">
      <c r="A118" s="24" t="s">
        <v>134</v>
      </c>
      <c r="B118" s="25" t="s">
        <v>135</v>
      </c>
      <c r="C118" s="26">
        <v>160</v>
      </c>
      <c r="D118" s="26">
        <v>50</v>
      </c>
      <c r="E118" s="27">
        <v>250</v>
      </c>
      <c r="F118" s="27">
        <v>25</v>
      </c>
    </row>
    <row r="119" spans="1:6" ht="14.5" x14ac:dyDescent="0.25">
      <c r="A119" s="35" t="s">
        <v>137</v>
      </c>
      <c r="B119" s="36">
        <v>350</v>
      </c>
      <c r="C119" s="37">
        <v>120</v>
      </c>
      <c r="D119" s="37">
        <v>30</v>
      </c>
      <c r="E119" s="38">
        <v>120</v>
      </c>
      <c r="F119" s="36">
        <v>15</v>
      </c>
    </row>
    <row r="120" spans="1:6" x14ac:dyDescent="0.25">
      <c r="A120" s="4"/>
      <c r="B120" s="5"/>
      <c r="C120" s="5"/>
      <c r="D120" s="5"/>
      <c r="E120" s="5"/>
      <c r="F120" s="5"/>
    </row>
    <row r="121" spans="1:6" ht="17.5" x14ac:dyDescent="0.25">
      <c r="A121" s="476" t="s">
        <v>140</v>
      </c>
      <c r="B121" s="477"/>
      <c r="C121" s="477"/>
      <c r="D121" s="477"/>
      <c r="E121" s="477"/>
      <c r="F121" s="477"/>
    </row>
    <row r="122" spans="1:6" ht="18" x14ac:dyDescent="0.25">
      <c r="A122" s="44"/>
      <c r="B122" s="45"/>
      <c r="C122" s="45"/>
      <c r="D122" s="45"/>
      <c r="E122" s="45"/>
      <c r="F122" s="45"/>
    </row>
    <row r="123" spans="1:6" x14ac:dyDescent="0.25">
      <c r="A123" s="46"/>
      <c r="B123" s="8" t="s">
        <v>53</v>
      </c>
      <c r="C123" s="471" t="s">
        <v>54</v>
      </c>
      <c r="D123" s="472"/>
      <c r="E123" s="472"/>
      <c r="F123" s="473"/>
    </row>
    <row r="124" spans="1:6" x14ac:dyDescent="0.25">
      <c r="A124" s="9" t="s">
        <v>141</v>
      </c>
      <c r="B124" s="10" t="s">
        <v>56</v>
      </c>
      <c r="C124" s="463" t="s">
        <v>57</v>
      </c>
      <c r="D124" s="464"/>
      <c r="E124" s="464"/>
      <c r="F124" s="465"/>
    </row>
    <row r="125" spans="1:6" x14ac:dyDescent="0.25">
      <c r="A125" s="47"/>
      <c r="B125" s="12" t="s">
        <v>58</v>
      </c>
      <c r="C125" s="13" t="s">
        <v>28</v>
      </c>
      <c r="D125" s="14" t="s">
        <v>59</v>
      </c>
      <c r="E125" s="14" t="s">
        <v>60</v>
      </c>
      <c r="F125" s="14" t="s">
        <v>4</v>
      </c>
    </row>
    <row r="126" spans="1:6" x14ac:dyDescent="0.25">
      <c r="A126" s="20" t="s">
        <v>142</v>
      </c>
      <c r="B126" s="21">
        <v>900</v>
      </c>
      <c r="C126" s="48">
        <v>200</v>
      </c>
      <c r="D126" s="22">
        <v>100</v>
      </c>
      <c r="E126" s="23">
        <v>350</v>
      </c>
      <c r="F126" s="23">
        <v>50</v>
      </c>
    </row>
    <row r="127" spans="1:6" x14ac:dyDescent="0.25">
      <c r="A127" s="20" t="s">
        <v>143</v>
      </c>
      <c r="B127" s="21">
        <v>600</v>
      </c>
      <c r="C127" s="22">
        <v>120</v>
      </c>
      <c r="D127" s="22">
        <v>70</v>
      </c>
      <c r="E127" s="23">
        <v>220</v>
      </c>
      <c r="F127" s="23">
        <v>30</v>
      </c>
    </row>
    <row r="128" spans="1:6" x14ac:dyDescent="0.25">
      <c r="A128" s="24" t="s">
        <v>144</v>
      </c>
      <c r="B128" s="25">
        <v>450</v>
      </c>
      <c r="C128" s="26">
        <v>140</v>
      </c>
      <c r="D128" s="26">
        <v>60</v>
      </c>
      <c r="E128" s="27">
        <v>200</v>
      </c>
      <c r="F128" s="27">
        <v>30</v>
      </c>
    </row>
    <row r="129" spans="1:6" x14ac:dyDescent="0.25">
      <c r="A129" s="20" t="s">
        <v>145</v>
      </c>
      <c r="B129" s="21">
        <v>300</v>
      </c>
      <c r="C129" s="22">
        <v>100</v>
      </c>
      <c r="D129" s="22">
        <v>40</v>
      </c>
      <c r="E129" s="23">
        <v>180</v>
      </c>
      <c r="F129" s="23">
        <v>30</v>
      </c>
    </row>
    <row r="130" spans="1:6" x14ac:dyDescent="0.25">
      <c r="A130" s="20" t="s">
        <v>146</v>
      </c>
      <c r="B130" s="21">
        <v>1500</v>
      </c>
      <c r="C130" s="22">
        <v>200</v>
      </c>
      <c r="D130" s="22">
        <v>100</v>
      </c>
      <c r="E130" s="23">
        <v>300</v>
      </c>
      <c r="F130" s="23">
        <v>60</v>
      </c>
    </row>
    <row r="131" spans="1:6" x14ac:dyDescent="0.25">
      <c r="A131" s="20" t="s">
        <v>147</v>
      </c>
      <c r="B131" s="21">
        <v>2500</v>
      </c>
      <c r="C131" s="22">
        <v>300</v>
      </c>
      <c r="D131" s="22">
        <v>150</v>
      </c>
      <c r="E131" s="23">
        <v>400</v>
      </c>
      <c r="F131" s="23">
        <v>80</v>
      </c>
    </row>
    <row r="132" spans="1:6" x14ac:dyDescent="0.25">
      <c r="A132" s="24" t="s">
        <v>148</v>
      </c>
      <c r="B132" s="25">
        <v>900</v>
      </c>
      <c r="C132" s="26">
        <v>200</v>
      </c>
      <c r="D132" s="26">
        <v>100</v>
      </c>
      <c r="E132" s="27">
        <v>400</v>
      </c>
      <c r="F132" s="27">
        <v>50</v>
      </c>
    </row>
    <row r="133" spans="1:6" x14ac:dyDescent="0.25">
      <c r="A133" s="20" t="s">
        <v>291</v>
      </c>
      <c r="B133" s="21">
        <v>600</v>
      </c>
      <c r="C133" s="22">
        <v>190</v>
      </c>
      <c r="D133" s="22">
        <v>35</v>
      </c>
      <c r="E133" s="23">
        <v>150</v>
      </c>
      <c r="F133" s="23">
        <v>15</v>
      </c>
    </row>
    <row r="134" spans="1:6" x14ac:dyDescent="0.25">
      <c r="A134" s="20" t="s">
        <v>149</v>
      </c>
      <c r="B134" s="21">
        <v>130</v>
      </c>
      <c r="C134" s="22">
        <v>20</v>
      </c>
      <c r="D134" s="22">
        <v>10</v>
      </c>
      <c r="E134" s="23">
        <v>30</v>
      </c>
      <c r="F134" s="23">
        <v>10</v>
      </c>
    </row>
    <row r="135" spans="1:6" x14ac:dyDescent="0.25">
      <c r="A135" s="24" t="s">
        <v>150</v>
      </c>
      <c r="B135" s="25">
        <v>120</v>
      </c>
      <c r="C135" s="26">
        <v>100</v>
      </c>
      <c r="D135" s="26">
        <v>30</v>
      </c>
      <c r="E135" s="27">
        <v>140</v>
      </c>
      <c r="F135" s="27">
        <v>20</v>
      </c>
    </row>
    <row r="136" spans="1:6" x14ac:dyDescent="0.25">
      <c r="A136" s="20" t="s">
        <v>151</v>
      </c>
      <c r="B136" s="21">
        <v>500</v>
      </c>
      <c r="C136" s="22">
        <v>40</v>
      </c>
      <c r="D136" s="22">
        <v>80</v>
      </c>
      <c r="E136" s="23">
        <v>180</v>
      </c>
      <c r="F136" s="23">
        <v>30</v>
      </c>
    </row>
    <row r="137" spans="1:6" x14ac:dyDescent="0.25">
      <c r="A137" s="20" t="s">
        <v>152</v>
      </c>
      <c r="B137" s="21">
        <v>150</v>
      </c>
      <c r="C137" s="22">
        <v>50</v>
      </c>
      <c r="D137" s="22">
        <v>10</v>
      </c>
      <c r="E137" s="23">
        <v>50</v>
      </c>
      <c r="F137" s="23">
        <v>10</v>
      </c>
    </row>
    <row r="138" spans="1:6" x14ac:dyDescent="0.25">
      <c r="A138" s="24" t="s">
        <v>153</v>
      </c>
      <c r="B138" s="25">
        <v>400</v>
      </c>
      <c r="C138" s="26">
        <v>80</v>
      </c>
      <c r="D138" s="26">
        <v>30</v>
      </c>
      <c r="E138" s="27">
        <v>140</v>
      </c>
      <c r="F138" s="27">
        <v>20</v>
      </c>
    </row>
    <row r="139" spans="1:6" x14ac:dyDescent="0.25">
      <c r="A139" s="20" t="s">
        <v>326</v>
      </c>
      <c r="B139" s="21">
        <v>600</v>
      </c>
      <c r="C139" s="22">
        <v>160</v>
      </c>
      <c r="D139" s="22">
        <v>60</v>
      </c>
      <c r="E139" s="23">
        <v>220</v>
      </c>
      <c r="F139" s="23">
        <v>30</v>
      </c>
    </row>
    <row r="140" spans="1:6" x14ac:dyDescent="0.25">
      <c r="A140" s="20" t="s">
        <v>154</v>
      </c>
      <c r="B140" s="21">
        <v>300</v>
      </c>
      <c r="C140" s="22">
        <v>100</v>
      </c>
      <c r="D140" s="22">
        <v>50</v>
      </c>
      <c r="E140" s="23">
        <v>180</v>
      </c>
      <c r="F140" s="23">
        <v>20</v>
      </c>
    </row>
    <row r="141" spans="1:6" x14ac:dyDescent="0.25">
      <c r="A141" s="20" t="s">
        <v>155</v>
      </c>
      <c r="B141" s="21">
        <v>500</v>
      </c>
      <c r="C141" s="22">
        <v>160</v>
      </c>
      <c r="D141" s="22">
        <v>60</v>
      </c>
      <c r="E141" s="23">
        <v>220</v>
      </c>
      <c r="F141" s="23">
        <v>30</v>
      </c>
    </row>
    <row r="142" spans="1:6" x14ac:dyDescent="0.25">
      <c r="A142" s="24" t="s">
        <v>156</v>
      </c>
      <c r="B142" s="25">
        <v>600</v>
      </c>
      <c r="C142" s="26">
        <v>160</v>
      </c>
      <c r="D142" s="26">
        <v>50</v>
      </c>
      <c r="E142" s="27">
        <v>250</v>
      </c>
      <c r="F142" s="27">
        <v>30</v>
      </c>
    </row>
    <row r="143" spans="1:6" x14ac:dyDescent="0.25">
      <c r="A143" s="20" t="s">
        <v>157</v>
      </c>
      <c r="B143" s="21">
        <v>600</v>
      </c>
      <c r="C143" s="22">
        <v>90</v>
      </c>
      <c r="D143" s="22">
        <v>50</v>
      </c>
      <c r="E143" s="23">
        <v>200</v>
      </c>
      <c r="F143" s="23">
        <v>30</v>
      </c>
    </row>
    <row r="144" spans="1:6" x14ac:dyDescent="0.25">
      <c r="A144" s="20" t="s">
        <v>158</v>
      </c>
      <c r="B144" s="21">
        <v>400</v>
      </c>
      <c r="C144" s="22">
        <v>60</v>
      </c>
      <c r="D144" s="22">
        <v>30</v>
      </c>
      <c r="E144" s="23">
        <v>100</v>
      </c>
      <c r="F144" s="23">
        <v>20</v>
      </c>
    </row>
    <row r="145" spans="1:6" x14ac:dyDescent="0.25">
      <c r="A145" s="24" t="s">
        <v>159</v>
      </c>
      <c r="B145" s="25">
        <v>120</v>
      </c>
      <c r="C145" s="26">
        <v>50</v>
      </c>
      <c r="D145" s="26">
        <v>10</v>
      </c>
      <c r="E145" s="27">
        <v>60</v>
      </c>
      <c r="F145" s="27">
        <v>10</v>
      </c>
    </row>
    <row r="146" spans="1:6" x14ac:dyDescent="0.25">
      <c r="A146" s="20" t="s">
        <v>160</v>
      </c>
      <c r="B146" s="21">
        <v>150</v>
      </c>
      <c r="C146" s="22">
        <v>70</v>
      </c>
      <c r="D146" s="22">
        <v>20</v>
      </c>
      <c r="E146" s="23">
        <v>90</v>
      </c>
      <c r="F146" s="23">
        <v>20</v>
      </c>
    </row>
    <row r="147" spans="1:6" x14ac:dyDescent="0.25">
      <c r="A147" s="20" t="s">
        <v>161</v>
      </c>
      <c r="B147" s="21">
        <v>200</v>
      </c>
      <c r="C147" s="22">
        <v>150</v>
      </c>
      <c r="D147" s="22">
        <v>30</v>
      </c>
      <c r="E147" s="23">
        <v>150</v>
      </c>
      <c r="F147" s="23">
        <v>10</v>
      </c>
    </row>
    <row r="148" spans="1:6" x14ac:dyDescent="0.25">
      <c r="A148" s="24" t="s">
        <v>162</v>
      </c>
      <c r="B148" s="25">
        <v>300</v>
      </c>
      <c r="C148" s="26">
        <v>210</v>
      </c>
      <c r="D148" s="26">
        <v>40</v>
      </c>
      <c r="E148" s="27">
        <v>180</v>
      </c>
      <c r="F148" s="27">
        <v>20</v>
      </c>
    </row>
    <row r="149" spans="1:6" x14ac:dyDescent="0.25">
      <c r="A149" s="20" t="s">
        <v>163</v>
      </c>
      <c r="B149" s="21">
        <v>450</v>
      </c>
      <c r="C149" s="22">
        <v>140</v>
      </c>
      <c r="D149" s="22">
        <v>50</v>
      </c>
      <c r="E149" s="23">
        <v>180</v>
      </c>
      <c r="F149" s="23">
        <v>30</v>
      </c>
    </row>
    <row r="150" spans="1:6" x14ac:dyDescent="0.25">
      <c r="A150" s="20" t="s">
        <v>164</v>
      </c>
      <c r="B150" s="21">
        <v>1200</v>
      </c>
      <c r="C150" s="22">
        <v>170</v>
      </c>
      <c r="D150" s="22">
        <v>80</v>
      </c>
      <c r="E150" s="23">
        <v>340</v>
      </c>
      <c r="F150" s="23">
        <v>60</v>
      </c>
    </row>
    <row r="151" spans="1:6" x14ac:dyDescent="0.25">
      <c r="A151" s="24" t="s">
        <v>164</v>
      </c>
      <c r="B151" s="25">
        <v>1800</v>
      </c>
      <c r="C151" s="26">
        <v>250</v>
      </c>
      <c r="D151" s="26">
        <v>100</v>
      </c>
      <c r="E151" s="27">
        <v>500</v>
      </c>
      <c r="F151" s="27">
        <v>80</v>
      </c>
    </row>
    <row r="152" spans="1:6" x14ac:dyDescent="0.25">
      <c r="A152" s="20" t="s">
        <v>164</v>
      </c>
      <c r="B152" s="21">
        <v>2400</v>
      </c>
      <c r="C152" s="22">
        <v>330</v>
      </c>
      <c r="D152" s="22">
        <v>160</v>
      </c>
      <c r="E152" s="23">
        <v>680</v>
      </c>
      <c r="F152" s="23">
        <v>120</v>
      </c>
    </row>
    <row r="153" spans="1:6" x14ac:dyDescent="0.25">
      <c r="A153" s="20" t="s">
        <v>164</v>
      </c>
      <c r="B153" s="21">
        <v>3000</v>
      </c>
      <c r="C153" s="22">
        <v>400</v>
      </c>
      <c r="D153" s="22">
        <v>200</v>
      </c>
      <c r="E153" s="23">
        <v>850</v>
      </c>
      <c r="F153" s="23">
        <v>150</v>
      </c>
    </row>
    <row r="154" spans="1:6" x14ac:dyDescent="0.25">
      <c r="A154" s="35" t="s">
        <v>165</v>
      </c>
      <c r="B154" s="36">
        <v>670</v>
      </c>
      <c r="C154" s="37">
        <v>130</v>
      </c>
      <c r="D154" s="37">
        <v>60</v>
      </c>
      <c r="E154" s="49">
        <v>220</v>
      </c>
      <c r="F154" s="49">
        <v>35</v>
      </c>
    </row>
    <row r="157" spans="1:6" ht="23" x14ac:dyDescent="0.25">
      <c r="A157" s="466" t="s">
        <v>166</v>
      </c>
      <c r="B157" s="467"/>
      <c r="C157" s="467"/>
      <c r="D157" s="467"/>
      <c r="E157" s="467"/>
    </row>
    <row r="158" spans="1:6" x14ac:dyDescent="0.25">
      <c r="A158" s="50"/>
      <c r="B158" s="51"/>
      <c r="C158" s="51"/>
      <c r="D158" s="51"/>
      <c r="E158" s="51"/>
    </row>
    <row r="159" spans="1:6" ht="14" x14ac:dyDescent="0.25">
      <c r="A159" s="52" t="s">
        <v>141</v>
      </c>
      <c r="B159" s="468" t="s">
        <v>167</v>
      </c>
      <c r="C159" s="469"/>
      <c r="D159" s="469"/>
      <c r="E159" s="470"/>
    </row>
    <row r="160" spans="1:6" ht="14" x14ac:dyDescent="0.25">
      <c r="A160" s="53"/>
      <c r="B160" s="54" t="s">
        <v>28</v>
      </c>
      <c r="C160" s="55" t="s">
        <v>59</v>
      </c>
      <c r="D160" s="56" t="s">
        <v>60</v>
      </c>
      <c r="E160" s="57" t="s">
        <v>4</v>
      </c>
    </row>
    <row r="161" spans="1:5" ht="14" x14ac:dyDescent="0.25">
      <c r="A161" s="58"/>
      <c r="B161" s="59"/>
      <c r="C161" s="59"/>
      <c r="D161" s="59"/>
      <c r="E161" s="59"/>
    </row>
    <row r="162" spans="1:5" ht="14" x14ac:dyDescent="0.25">
      <c r="A162" s="60" t="s">
        <v>5</v>
      </c>
      <c r="B162" s="41">
        <v>50</v>
      </c>
      <c r="C162" s="41">
        <v>27</v>
      </c>
      <c r="D162" s="41">
        <v>78</v>
      </c>
      <c r="E162" s="41">
        <v>25</v>
      </c>
    </row>
    <row r="163" spans="1:5" ht="14" x14ac:dyDescent="0.25">
      <c r="A163" s="40" t="s">
        <v>168</v>
      </c>
      <c r="B163" s="41">
        <v>50</v>
      </c>
      <c r="C163" s="41">
        <v>27</v>
      </c>
      <c r="D163" s="41">
        <v>78</v>
      </c>
      <c r="E163" s="41">
        <v>25</v>
      </c>
    </row>
    <row r="164" spans="1:5" ht="14" x14ac:dyDescent="0.25">
      <c r="A164" s="42" t="s">
        <v>169</v>
      </c>
      <c r="B164" s="43">
        <v>60</v>
      </c>
      <c r="C164" s="43">
        <v>34</v>
      </c>
      <c r="D164" s="43">
        <v>102</v>
      </c>
      <c r="E164" s="43">
        <v>25</v>
      </c>
    </row>
    <row r="165" spans="1:5" ht="14" x14ac:dyDescent="0.3">
      <c r="A165" s="39" t="s">
        <v>170</v>
      </c>
      <c r="B165" s="17"/>
      <c r="C165" s="17"/>
      <c r="D165" s="17"/>
      <c r="E165" s="17"/>
    </row>
    <row r="166" spans="1:5" ht="14" x14ac:dyDescent="0.25">
      <c r="A166" s="40" t="s">
        <v>171</v>
      </c>
      <c r="B166" s="41">
        <v>60</v>
      </c>
      <c r="C166" s="41">
        <v>20</v>
      </c>
      <c r="D166" s="41">
        <v>75</v>
      </c>
      <c r="E166" s="41">
        <v>20</v>
      </c>
    </row>
    <row r="167" spans="1:5" ht="14" x14ac:dyDescent="0.25">
      <c r="A167" s="42" t="s">
        <v>172</v>
      </c>
      <c r="B167" s="43">
        <v>80</v>
      </c>
      <c r="C167" s="43">
        <v>30</v>
      </c>
      <c r="D167" s="43">
        <v>110</v>
      </c>
      <c r="E167" s="43">
        <v>40</v>
      </c>
    </row>
    <row r="168" spans="1:5" ht="14" x14ac:dyDescent="0.25">
      <c r="A168" s="40" t="s">
        <v>12</v>
      </c>
      <c r="B168" s="41">
        <v>60</v>
      </c>
      <c r="C168" s="41">
        <v>20</v>
      </c>
      <c r="D168" s="41">
        <v>50</v>
      </c>
      <c r="E168" s="41">
        <v>20</v>
      </c>
    </row>
    <row r="169" spans="1:5" ht="14" x14ac:dyDescent="0.25">
      <c r="A169" s="42" t="s">
        <v>173</v>
      </c>
      <c r="B169" s="43">
        <v>100</v>
      </c>
      <c r="C169" s="43">
        <v>40</v>
      </c>
      <c r="D169" s="43">
        <v>85</v>
      </c>
      <c r="E169" s="43">
        <v>40</v>
      </c>
    </row>
    <row r="170" spans="1:5" ht="14" x14ac:dyDescent="0.25">
      <c r="A170" s="61" t="s">
        <v>10</v>
      </c>
      <c r="B170" s="62">
        <v>60</v>
      </c>
      <c r="C170" s="62">
        <v>15</v>
      </c>
      <c r="D170" s="62">
        <v>50</v>
      </c>
      <c r="E170" s="62">
        <v>15</v>
      </c>
    </row>
    <row r="171" spans="1:5" ht="14" x14ac:dyDescent="0.25">
      <c r="A171" s="42" t="s">
        <v>174</v>
      </c>
      <c r="B171" s="43">
        <v>80</v>
      </c>
      <c r="C171" s="43">
        <v>20</v>
      </c>
      <c r="D171" s="43">
        <v>65</v>
      </c>
      <c r="E171" s="43">
        <v>20</v>
      </c>
    </row>
    <row r="172" spans="1:5" ht="14" x14ac:dyDescent="0.25">
      <c r="A172" s="40" t="s">
        <v>8</v>
      </c>
      <c r="B172" s="41">
        <v>60</v>
      </c>
      <c r="C172" s="41">
        <v>25</v>
      </c>
      <c r="D172" s="41">
        <v>75</v>
      </c>
      <c r="E172" s="41">
        <v>20</v>
      </c>
    </row>
    <row r="173" spans="1:5" ht="14" x14ac:dyDescent="0.25">
      <c r="A173" s="42" t="s">
        <v>175</v>
      </c>
      <c r="B173" s="43">
        <v>75</v>
      </c>
      <c r="C173" s="43">
        <v>30</v>
      </c>
      <c r="D173" s="43">
        <v>90</v>
      </c>
      <c r="E173" s="43">
        <v>30</v>
      </c>
    </row>
    <row r="174" spans="1:5" ht="14" x14ac:dyDescent="0.25">
      <c r="A174" s="40" t="s">
        <v>40</v>
      </c>
      <c r="B174" s="41">
        <v>60</v>
      </c>
      <c r="C174" s="41">
        <v>15</v>
      </c>
      <c r="D174" s="41">
        <v>55</v>
      </c>
      <c r="E174" s="41">
        <v>20</v>
      </c>
    </row>
    <row r="175" spans="1:5" ht="14" x14ac:dyDescent="0.25">
      <c r="A175" s="42" t="s">
        <v>176</v>
      </c>
      <c r="B175" s="43">
        <v>75</v>
      </c>
      <c r="C175" s="43">
        <v>20</v>
      </c>
      <c r="D175" s="43">
        <v>70</v>
      </c>
      <c r="E175" s="43">
        <v>30</v>
      </c>
    </row>
    <row r="176" spans="1:5" ht="14" x14ac:dyDescent="0.25">
      <c r="A176" s="61" t="s">
        <v>41</v>
      </c>
      <c r="B176" s="62">
        <v>50</v>
      </c>
      <c r="C176" s="62">
        <v>15</v>
      </c>
      <c r="D176" s="62">
        <v>75</v>
      </c>
      <c r="E176" s="62">
        <v>15</v>
      </c>
    </row>
    <row r="177" spans="1:5" ht="14" x14ac:dyDescent="0.25">
      <c r="A177" s="42" t="s">
        <v>177</v>
      </c>
      <c r="B177" s="43">
        <v>65</v>
      </c>
      <c r="C177" s="43">
        <v>20</v>
      </c>
      <c r="D177" s="43">
        <v>90</v>
      </c>
      <c r="E177" s="43">
        <v>20</v>
      </c>
    </row>
    <row r="178" spans="1:5" ht="14" x14ac:dyDescent="0.25">
      <c r="A178" s="40" t="s">
        <v>178</v>
      </c>
      <c r="B178" s="41">
        <v>60</v>
      </c>
      <c r="C178" s="41">
        <v>20</v>
      </c>
      <c r="D178" s="41">
        <v>75</v>
      </c>
      <c r="E178" s="41">
        <v>20</v>
      </c>
    </row>
    <row r="179" spans="1:5" ht="14" x14ac:dyDescent="0.25">
      <c r="A179" s="40" t="s">
        <v>179</v>
      </c>
      <c r="B179" s="41"/>
      <c r="C179" s="41"/>
      <c r="D179" s="41"/>
      <c r="E179" s="41"/>
    </row>
    <row r="180" spans="1:5" ht="14" x14ac:dyDescent="0.25">
      <c r="A180" s="40" t="s">
        <v>180</v>
      </c>
      <c r="B180" s="41">
        <v>45</v>
      </c>
      <c r="C180" s="41">
        <v>15</v>
      </c>
      <c r="D180" s="41">
        <v>56</v>
      </c>
      <c r="E180" s="41">
        <v>8</v>
      </c>
    </row>
    <row r="181" spans="1:5" ht="14" x14ac:dyDescent="0.25">
      <c r="A181" s="63" t="s">
        <v>181</v>
      </c>
      <c r="B181" s="43">
        <v>85</v>
      </c>
      <c r="C181" s="43">
        <v>46</v>
      </c>
      <c r="D181" s="43">
        <v>121</v>
      </c>
      <c r="E181" s="43">
        <v>15</v>
      </c>
    </row>
    <row r="182" spans="1:5" ht="14" x14ac:dyDescent="0.3">
      <c r="A182" s="39" t="s">
        <v>138</v>
      </c>
      <c r="B182" s="17"/>
      <c r="C182" s="17"/>
      <c r="D182" s="17"/>
      <c r="E182" s="17"/>
    </row>
    <row r="183" spans="1:5" ht="14" x14ac:dyDescent="0.3">
      <c r="A183" s="401" t="s">
        <v>298</v>
      </c>
      <c r="B183" s="41">
        <v>100</v>
      </c>
      <c r="C183" s="41">
        <v>34</v>
      </c>
      <c r="D183" s="41">
        <v>121</v>
      </c>
      <c r="E183" s="41">
        <v>20</v>
      </c>
    </row>
    <row r="184" spans="1:5" ht="14" x14ac:dyDescent="0.3">
      <c r="A184" s="401" t="s">
        <v>299</v>
      </c>
      <c r="B184" s="43">
        <v>120</v>
      </c>
      <c r="C184" s="43">
        <v>46</v>
      </c>
      <c r="D184" s="43">
        <v>157</v>
      </c>
      <c r="E184" s="43">
        <v>25</v>
      </c>
    </row>
    <row r="185" spans="1:5" ht="14" x14ac:dyDescent="0.3">
      <c r="A185" s="401" t="s">
        <v>300</v>
      </c>
      <c r="B185" s="41">
        <v>180</v>
      </c>
      <c r="C185" s="41">
        <v>80</v>
      </c>
      <c r="D185" s="41">
        <v>247</v>
      </c>
      <c r="E185" s="41">
        <v>40</v>
      </c>
    </row>
    <row r="186" spans="1:5" ht="14" x14ac:dyDescent="0.25">
      <c r="A186" s="40" t="s">
        <v>139</v>
      </c>
      <c r="B186" s="43">
        <v>100</v>
      </c>
      <c r="C186" s="43">
        <v>34</v>
      </c>
      <c r="D186" s="43">
        <v>121</v>
      </c>
      <c r="E186" s="43">
        <v>20</v>
      </c>
    </row>
    <row r="187" spans="1:5" ht="14" x14ac:dyDescent="0.25">
      <c r="A187" s="40" t="s">
        <v>301</v>
      </c>
      <c r="B187" s="41">
        <v>120</v>
      </c>
      <c r="C187" s="41">
        <v>34</v>
      </c>
      <c r="D187" s="41">
        <v>114</v>
      </c>
      <c r="E187" s="41">
        <v>20</v>
      </c>
    </row>
    <row r="188" spans="1:5" ht="14" x14ac:dyDescent="0.25">
      <c r="A188" s="42" t="s">
        <v>302</v>
      </c>
      <c r="B188" s="41">
        <v>130</v>
      </c>
      <c r="C188" s="41">
        <v>80</v>
      </c>
      <c r="D188" s="41">
        <v>169</v>
      </c>
      <c r="E188" s="41">
        <v>15</v>
      </c>
    </row>
    <row r="189" spans="1:5" ht="14" x14ac:dyDescent="0.25">
      <c r="A189" s="40" t="s">
        <v>303</v>
      </c>
      <c r="B189" s="41">
        <v>45</v>
      </c>
      <c r="C189" s="41">
        <v>23</v>
      </c>
      <c r="D189" s="41">
        <v>60</v>
      </c>
      <c r="E189" s="41">
        <v>15</v>
      </c>
    </row>
    <row r="190" spans="1:5" ht="14" x14ac:dyDescent="0.25">
      <c r="A190" s="40" t="s">
        <v>304</v>
      </c>
      <c r="B190" s="62">
        <v>75</v>
      </c>
      <c r="C190" s="62">
        <v>46</v>
      </c>
      <c r="D190" s="62">
        <v>96</v>
      </c>
      <c r="E190" s="62">
        <v>20</v>
      </c>
    </row>
    <row r="191" spans="1:5" ht="14" x14ac:dyDescent="0.25">
      <c r="A191" s="42" t="s">
        <v>305</v>
      </c>
      <c r="B191" s="43">
        <v>105</v>
      </c>
      <c r="C191" s="43">
        <v>69</v>
      </c>
      <c r="D191" s="43">
        <v>133</v>
      </c>
      <c r="E191" s="43">
        <v>30</v>
      </c>
    </row>
    <row r="192" spans="1:5" ht="14" x14ac:dyDescent="0.25">
      <c r="A192" s="40" t="s">
        <v>306</v>
      </c>
      <c r="B192" s="41">
        <v>55</v>
      </c>
      <c r="C192" s="41">
        <v>34</v>
      </c>
      <c r="D192" s="41">
        <v>66</v>
      </c>
      <c r="E192" s="41">
        <v>15</v>
      </c>
    </row>
    <row r="193" spans="1:5" ht="14" x14ac:dyDescent="0.25">
      <c r="A193" s="40" t="s">
        <v>307</v>
      </c>
      <c r="B193" s="41">
        <v>85</v>
      </c>
      <c r="C193" s="41">
        <v>57</v>
      </c>
      <c r="D193" s="41">
        <v>102</v>
      </c>
      <c r="E193" s="41">
        <v>20</v>
      </c>
    </row>
    <row r="194" spans="1:5" ht="14" x14ac:dyDescent="0.25">
      <c r="A194" s="42" t="s">
        <v>308</v>
      </c>
      <c r="B194" s="43">
        <v>115</v>
      </c>
      <c r="C194" s="43">
        <v>80</v>
      </c>
      <c r="D194" s="43">
        <v>145</v>
      </c>
      <c r="E194" s="43">
        <v>25</v>
      </c>
    </row>
    <row r="195" spans="1:5" ht="14" x14ac:dyDescent="0.25">
      <c r="A195" s="40" t="s">
        <v>309</v>
      </c>
      <c r="B195" s="41">
        <v>85</v>
      </c>
      <c r="C195" s="41">
        <v>46</v>
      </c>
      <c r="D195" s="41">
        <v>121</v>
      </c>
      <c r="E195" s="41">
        <v>15</v>
      </c>
    </row>
    <row r="196" spans="1:5" ht="14" x14ac:dyDescent="0.25">
      <c r="A196" s="40" t="s">
        <v>310</v>
      </c>
      <c r="B196" s="41">
        <v>110</v>
      </c>
      <c r="C196" s="41">
        <v>57</v>
      </c>
      <c r="D196" s="41">
        <v>151</v>
      </c>
      <c r="E196" s="41">
        <v>20</v>
      </c>
    </row>
    <row r="197" spans="1:5" ht="14" x14ac:dyDescent="0.25">
      <c r="A197" s="42" t="s">
        <v>311</v>
      </c>
      <c r="B197" s="43">
        <v>160</v>
      </c>
      <c r="C197" s="43">
        <v>80</v>
      </c>
      <c r="D197" s="43">
        <v>253</v>
      </c>
      <c r="E197" s="43">
        <v>25</v>
      </c>
    </row>
    <row r="198" spans="1:5" ht="14" x14ac:dyDescent="0.25">
      <c r="A198" s="40" t="s">
        <v>312</v>
      </c>
      <c r="B198" s="41">
        <v>90</v>
      </c>
      <c r="C198" s="41">
        <v>46</v>
      </c>
      <c r="D198" s="41">
        <v>157</v>
      </c>
      <c r="E198" s="41">
        <v>20</v>
      </c>
    </row>
    <row r="199" spans="1:5" ht="14" x14ac:dyDescent="0.25">
      <c r="A199" s="40" t="s">
        <v>313</v>
      </c>
      <c r="B199" s="41">
        <v>130</v>
      </c>
      <c r="C199" s="41">
        <v>69</v>
      </c>
      <c r="D199" s="41">
        <v>229</v>
      </c>
      <c r="E199" s="41">
        <v>25</v>
      </c>
    </row>
    <row r="200" spans="1:5" ht="14" x14ac:dyDescent="0.25">
      <c r="A200" s="61" t="s">
        <v>314</v>
      </c>
      <c r="B200" s="62">
        <v>60</v>
      </c>
      <c r="C200" s="62">
        <v>34</v>
      </c>
      <c r="D200" s="62">
        <v>78</v>
      </c>
      <c r="E200" s="62">
        <v>15</v>
      </c>
    </row>
    <row r="201" spans="1:5" ht="14" x14ac:dyDescent="0.25">
      <c r="A201" s="42" t="s">
        <v>315</v>
      </c>
      <c r="B201" s="43">
        <v>95</v>
      </c>
      <c r="C201" s="43">
        <v>57</v>
      </c>
      <c r="D201" s="43">
        <v>127</v>
      </c>
      <c r="E201" s="43">
        <v>20</v>
      </c>
    </row>
    <row r="202" spans="1:5" ht="14" x14ac:dyDescent="0.25">
      <c r="A202" s="40" t="s">
        <v>316</v>
      </c>
      <c r="B202" s="41">
        <v>55</v>
      </c>
      <c r="C202" s="41">
        <v>23</v>
      </c>
      <c r="D202" s="41">
        <v>72</v>
      </c>
      <c r="E202" s="41">
        <v>20</v>
      </c>
    </row>
    <row r="203" spans="1:5" ht="14" x14ac:dyDescent="0.25">
      <c r="A203" s="40" t="s">
        <v>317</v>
      </c>
      <c r="B203" s="64">
        <v>65</v>
      </c>
      <c r="C203" s="64">
        <v>46</v>
      </c>
      <c r="D203" s="65">
        <v>84</v>
      </c>
      <c r="E203" s="41">
        <v>30</v>
      </c>
    </row>
    <row r="204" spans="1:5" ht="14" x14ac:dyDescent="0.25">
      <c r="A204" s="402" t="s">
        <v>318</v>
      </c>
      <c r="B204" s="62">
        <v>85</v>
      </c>
      <c r="C204" s="62">
        <v>46</v>
      </c>
      <c r="D204" s="62">
        <v>121</v>
      </c>
      <c r="E204" s="62">
        <v>15</v>
      </c>
    </row>
    <row r="205" spans="1:5" ht="14" x14ac:dyDescent="0.3">
      <c r="A205" s="66" t="s">
        <v>121</v>
      </c>
      <c r="B205" s="43"/>
      <c r="C205" s="43"/>
      <c r="D205" s="43"/>
      <c r="E205" s="43"/>
    </row>
    <row r="206" spans="1:5" ht="14" x14ac:dyDescent="0.3">
      <c r="A206" s="67" t="s">
        <v>319</v>
      </c>
      <c r="B206" s="62">
        <v>50</v>
      </c>
      <c r="C206" s="62">
        <v>35</v>
      </c>
      <c r="D206" s="62">
        <v>95</v>
      </c>
      <c r="E206" s="62">
        <v>20</v>
      </c>
    </row>
    <row r="207" spans="1:5" ht="14" x14ac:dyDescent="0.3">
      <c r="A207" s="69" t="s">
        <v>320</v>
      </c>
      <c r="B207" s="17">
        <v>50</v>
      </c>
      <c r="C207" s="68">
        <v>17</v>
      </c>
      <c r="D207" s="17">
        <v>37</v>
      </c>
      <c r="E207" s="19">
        <v>5</v>
      </c>
    </row>
    <row r="208" spans="1:5" ht="14" x14ac:dyDescent="0.3">
      <c r="A208" s="67" t="s">
        <v>321</v>
      </c>
      <c r="B208" s="70">
        <v>115</v>
      </c>
      <c r="C208" s="70">
        <v>45</v>
      </c>
      <c r="D208" s="70">
        <v>95</v>
      </c>
      <c r="E208" s="17">
        <v>13</v>
      </c>
    </row>
    <row r="209" spans="1:6" ht="14" x14ac:dyDescent="0.3">
      <c r="A209" s="67" t="s">
        <v>183</v>
      </c>
      <c r="B209" s="17">
        <v>30</v>
      </c>
      <c r="C209" s="68">
        <v>20</v>
      </c>
      <c r="D209" s="17">
        <v>112</v>
      </c>
      <c r="E209" s="19">
        <v>6</v>
      </c>
    </row>
    <row r="210" spans="1:6" ht="14" x14ac:dyDescent="0.3">
      <c r="A210" s="71" t="s">
        <v>322</v>
      </c>
      <c r="B210" s="72">
        <v>85</v>
      </c>
      <c r="C210" s="73">
        <v>25</v>
      </c>
      <c r="D210" s="72">
        <v>0</v>
      </c>
      <c r="E210" s="74">
        <v>0</v>
      </c>
    </row>
    <row r="213" spans="1:6" ht="13" x14ac:dyDescent="0.3">
      <c r="F213" s="102"/>
    </row>
    <row r="214" spans="1:6" x14ac:dyDescent="0.25">
      <c r="A214" s="46"/>
      <c r="B214" s="8" t="s">
        <v>53</v>
      </c>
      <c r="C214" s="387" t="s">
        <v>249</v>
      </c>
      <c r="D214" s="388"/>
      <c r="E214" s="388"/>
      <c r="F214" s="389"/>
    </row>
    <row r="215" spans="1:6" x14ac:dyDescent="0.25">
      <c r="A215" s="9" t="s">
        <v>250</v>
      </c>
      <c r="B215" s="10" t="s">
        <v>56</v>
      </c>
      <c r="C215" s="390" t="s">
        <v>57</v>
      </c>
      <c r="D215" s="391"/>
      <c r="E215" s="391"/>
      <c r="F215" s="392"/>
    </row>
    <row r="216" spans="1:6" x14ac:dyDescent="0.25">
      <c r="A216" s="47"/>
      <c r="B216" s="12" t="s">
        <v>58</v>
      </c>
      <c r="C216" s="36" t="s">
        <v>28</v>
      </c>
      <c r="D216" s="14" t="s">
        <v>59</v>
      </c>
      <c r="E216" s="14" t="s">
        <v>60</v>
      </c>
      <c r="F216" s="14" t="s">
        <v>4</v>
      </c>
    </row>
    <row r="217" spans="1:6" ht="13" x14ac:dyDescent="0.3">
      <c r="A217" s="262" t="s">
        <v>248</v>
      </c>
      <c r="B217" s="382" t="s">
        <v>245</v>
      </c>
      <c r="C217" s="263">
        <v>0</v>
      </c>
      <c r="D217" s="264">
        <v>0</v>
      </c>
      <c r="E217" s="265">
        <v>0</v>
      </c>
      <c r="F217" s="263">
        <v>0</v>
      </c>
    </row>
    <row r="218" spans="1:6" ht="13" x14ac:dyDescent="0.3">
      <c r="A218" s="262" t="s">
        <v>251</v>
      </c>
      <c r="B218" s="383" t="s">
        <v>246</v>
      </c>
      <c r="C218" s="263">
        <v>20</v>
      </c>
      <c r="D218" s="264">
        <v>23</v>
      </c>
      <c r="E218" s="265">
        <v>68</v>
      </c>
      <c r="F218" s="263">
        <v>6</v>
      </c>
    </row>
    <row r="219" spans="1:6" ht="13" x14ac:dyDescent="0.3">
      <c r="A219" s="283" t="s">
        <v>252</v>
      </c>
      <c r="B219" s="384" t="s">
        <v>247</v>
      </c>
      <c r="C219" s="275">
        <v>76</v>
      </c>
      <c r="D219" s="285">
        <v>57</v>
      </c>
      <c r="E219" s="273">
        <v>184</v>
      </c>
      <c r="F219" s="275">
        <v>16</v>
      </c>
    </row>
    <row r="220" spans="1:6" ht="13" x14ac:dyDescent="0.3">
      <c r="A220" s="102" t="s">
        <v>253</v>
      </c>
      <c r="B220" s="102"/>
      <c r="C220" s="102"/>
      <c r="D220" s="102"/>
      <c r="E220" s="102"/>
    </row>
  </sheetData>
  <mergeCells count="9">
    <mergeCell ref="C124:F124"/>
    <mergeCell ref="A157:E157"/>
    <mergeCell ref="B159:E159"/>
    <mergeCell ref="C123:F123"/>
    <mergeCell ref="A1:F1"/>
    <mergeCell ref="E3:F3"/>
    <mergeCell ref="C5:F5"/>
    <mergeCell ref="C6:F6"/>
    <mergeCell ref="A121:F121"/>
  </mergeCells>
  <phoneticPr fontId="6" type="noConversion"/>
  <hyperlinks>
    <hyperlink ref="E3:F3" location="'Fiche 1'!A1" display="(Retour Fiche 1)" xr:uid="{00000000-0004-0000-0200-000000000000}"/>
  </hyperlinks>
  <pageMargins left="0.78740157499999996" right="0.78740157499999996" top="0.984251969" bottom="0.984251969" header="0.4921259845" footer="0.492125984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Bilan de fumure 2 pages</vt:lpstr>
      <vt:lpstr>Bilan de fumure 4 pages</vt:lpstr>
      <vt:lpstr>Normes de fumure</vt:lpstr>
      <vt:lpstr>'Bilan de fumure 2 pages'!Zone_d_impression</vt:lpstr>
      <vt:lpstr>'Bilan de fumure 4 pages'!Zone_d_impression</vt:lpstr>
    </vt:vector>
  </TitlesOfParts>
  <Company>AC_VS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AC_VS</dc:creator>
  <cp:lastModifiedBy>Vincent GUNTHER</cp:lastModifiedBy>
  <cp:lastPrinted>2026-03-31T15:39:40Z</cp:lastPrinted>
  <dcterms:created xsi:type="dcterms:W3CDTF">2002-04-22T11:07:59Z</dcterms:created>
  <dcterms:modified xsi:type="dcterms:W3CDTF">2026-03-31T15:46:55Z</dcterms:modified>
</cp:coreProperties>
</file>