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infra.vs.ch\dfs\SPE-DUS\Section_EAUX\2_Eaux de surface\LEaux-OEaux-ORRchim\Eaux Pluviales\Directive VS-SPE rétention EP\Révision 2024\"/>
    </mc:Choice>
  </mc:AlternateContent>
  <xr:revisionPtr revIDLastSave="0" documentId="13_ncr:1_{CB5645C8-FCE7-4F5D-A19D-A5FFA7B1FDD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euille calculs F mise à jour" sheetId="1" r:id="rId1"/>
    <sheet name="Feuille calculs D mise à jour" sheetId="7" r:id="rId2"/>
    <sheet name="Feuil1" sheetId="4" r:id="rId3"/>
  </sheets>
  <definedNames>
    <definedName name="_xlnm.Print_Titles" localSheetId="1">'Feuille calculs D mise à jour'!$1:$6</definedName>
    <definedName name="_xlnm.Print_Titles" localSheetId="0">'Feuille calculs F mise à jour'!$1:$6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7" l="1"/>
  <c r="D34" i="7"/>
  <c r="B50" i="7" s="1"/>
  <c r="E26" i="7"/>
  <c r="F26" i="7" s="1"/>
  <c r="D26" i="7"/>
  <c r="C26" i="7"/>
  <c r="E34" i="1"/>
  <c r="D34" i="1"/>
  <c r="C50" i="7" l="1"/>
  <c r="D50" i="7" s="1"/>
  <c r="B46" i="7"/>
  <c r="C46" i="7" s="1"/>
  <c r="D46" i="7" s="1"/>
  <c r="B54" i="7"/>
  <c r="C54" i="7" s="1"/>
  <c r="D54" i="7" s="1"/>
  <c r="B49" i="7"/>
  <c r="C49" i="7" s="1"/>
  <c r="D49" i="7" s="1"/>
  <c r="B51" i="7"/>
  <c r="C51" i="7" s="1"/>
  <c r="D51" i="7" s="1"/>
  <c r="B47" i="7"/>
  <c r="C42" i="7" s="1"/>
  <c r="E42" i="7" s="1"/>
  <c r="B52" i="7"/>
  <c r="C52" i="7" s="1"/>
  <c r="D52" i="7" s="1"/>
  <c r="B48" i="7"/>
  <c r="C48" i="7" s="1"/>
  <c r="D48" i="7" s="1"/>
  <c r="B45" i="7"/>
  <c r="C45" i="7" s="1"/>
  <c r="D45" i="7" s="1"/>
  <c r="B53" i="7"/>
  <c r="C53" i="7" s="1"/>
  <c r="D53" i="7" s="1"/>
  <c r="E51" i="7" l="1"/>
  <c r="F51" i="7" s="1"/>
  <c r="E54" i="7"/>
  <c r="F54" i="7" s="1"/>
  <c r="E46" i="7"/>
  <c r="F46" i="7" s="1"/>
  <c r="E49" i="7"/>
  <c r="F49" i="7" s="1"/>
  <c r="E45" i="7"/>
  <c r="F45" i="7" s="1"/>
  <c r="E48" i="7"/>
  <c r="F48" i="7" s="1"/>
  <c r="E53" i="7"/>
  <c r="F53" i="7" s="1"/>
  <c r="E52" i="7"/>
  <c r="F52" i="7" s="1"/>
  <c r="E50" i="7"/>
  <c r="F50" i="7" s="1"/>
  <c r="E47" i="7"/>
  <c r="C47" i="7"/>
  <c r="D47" i="7" s="1"/>
  <c r="E26" i="1"/>
  <c r="F47" i="7" l="1"/>
  <c r="F56" i="7"/>
  <c r="C26" i="1" l="1"/>
  <c r="B45" i="1" l="1"/>
  <c r="B53" i="1"/>
  <c r="B48" i="1"/>
  <c r="B49" i="1"/>
  <c r="B47" i="1"/>
  <c r="C42" i="1" s="1"/>
  <c r="B50" i="1"/>
  <c r="B54" i="1"/>
  <c r="B51" i="1"/>
  <c r="B52" i="1"/>
  <c r="B46" i="1"/>
  <c r="F26" i="1"/>
  <c r="D26" i="1"/>
  <c r="E42" i="1" l="1"/>
  <c r="E45" i="1" s="1"/>
  <c r="C45" i="1"/>
  <c r="D45" i="1" s="1"/>
  <c r="C50" i="1"/>
  <c r="D50" i="1" s="1"/>
  <c r="C52" i="1"/>
  <c r="D52" i="1" s="1"/>
  <c r="C49" i="1"/>
  <c r="D49" i="1" s="1"/>
  <c r="C54" i="1"/>
  <c r="D54" i="1" s="1"/>
  <c r="C53" i="1"/>
  <c r="D53" i="1" s="1"/>
  <c r="C48" i="1"/>
  <c r="D48" i="1" s="1"/>
  <c r="C46" i="1"/>
  <c r="D46" i="1" s="1"/>
  <c r="C47" i="1"/>
  <c r="D47" i="1" s="1"/>
  <c r="C51" i="1"/>
  <c r="D51" i="1" s="1"/>
  <c r="E54" i="1" l="1"/>
  <c r="F54" i="1" s="1"/>
  <c r="E53" i="1"/>
  <c r="F53" i="1" s="1"/>
  <c r="E49" i="1"/>
  <c r="E47" i="1"/>
  <c r="E46" i="1"/>
  <c r="E52" i="1"/>
  <c r="F52" i="1" s="1"/>
  <c r="E48" i="1"/>
  <c r="E50" i="1"/>
  <c r="E51" i="1"/>
  <c r="F51" i="1" s="1"/>
  <c r="F48" i="1" l="1"/>
  <c r="F45" i="1" s="1"/>
  <c r="F50" i="1"/>
  <c r="F47" i="1" s="1"/>
  <c r="F49" i="1"/>
  <c r="F46" i="1" s="1"/>
  <c r="F56" i="1" l="1"/>
</calcChain>
</file>

<file path=xl/sharedStrings.xml><?xml version="1.0" encoding="utf-8"?>
<sst xmlns="http://schemas.openxmlformats.org/spreadsheetml/2006/main" count="184" uniqueCount="125">
  <si>
    <t xml:space="preserve">Mandat </t>
  </si>
  <si>
    <t>Mandant</t>
  </si>
  <si>
    <t>Commune</t>
  </si>
  <si>
    <t>5 ans</t>
  </si>
  <si>
    <t>aT</t>
  </si>
  <si>
    <t>bT</t>
  </si>
  <si>
    <t>xx</t>
  </si>
  <si>
    <t>Dimensionnement d'ouvrages de rétention des eaux claires</t>
  </si>
  <si>
    <t>Calcul de la crue / de la pluie de projet</t>
  </si>
  <si>
    <t>Méthode rationnelle / norme SN 640 350</t>
  </si>
  <si>
    <t>Hypothèse de calculs</t>
  </si>
  <si>
    <t>Bureau d'étude</t>
  </si>
  <si>
    <r>
      <t>Temps de retour de la pluie (</t>
    </r>
    <r>
      <rPr>
        <b/>
        <i/>
        <sz val="12"/>
        <rFont val="Times New Roman"/>
        <family val="1"/>
      </rPr>
      <t>T</t>
    </r>
    <r>
      <rPr>
        <sz val="10"/>
        <rFont val="Arial Narrow"/>
        <family val="2"/>
      </rPr>
      <t>)</t>
    </r>
  </si>
  <si>
    <r>
      <t>Volume de rejet autorisé</t>
    </r>
    <r>
      <rPr>
        <sz val="12"/>
        <rFont val="Arial Narrow"/>
        <family val="2"/>
      </rPr>
      <t xml:space="preserve">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rej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</si>
  <si>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r>
      <t xml:space="preserve">Volume de rétention 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ret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</si>
  <si>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t>Secteur</t>
  </si>
  <si>
    <r>
      <t>Facteur de sécurité admis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Fs</t>
    </r>
    <r>
      <rPr>
        <sz val="12"/>
        <rFont val="Times New Roman"/>
        <family val="1"/>
      </rPr>
      <t xml:space="preserve"> </t>
    </r>
    <r>
      <rPr>
        <sz val="10"/>
        <rFont val="Arial Narrow"/>
        <family val="2"/>
      </rPr>
      <t>[-]</t>
    </r>
  </si>
  <si>
    <r>
      <t>Intensité de la pluie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i(d,T)</t>
    </r>
    <r>
      <rPr>
        <sz val="10"/>
        <rFont val="Arial Narrow"/>
        <family val="2"/>
      </rPr>
      <t xml:space="preserve"> [mm/h]</t>
    </r>
  </si>
  <si>
    <r>
      <t xml:space="preserve">Volume de la crue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c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</si>
  <si>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r>
      <t xml:space="preserve">Débit de pointe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(d)</t>
    </r>
    <r>
      <rPr>
        <sz val="10"/>
        <rFont val="Arial Narrow"/>
        <family val="2"/>
      </rPr>
      <t xml:space="preserve"> [l/s]</t>
    </r>
  </si>
  <si>
    <r>
      <t>Durée de la pluie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</t>
    </r>
    <r>
      <rPr>
        <sz val="10"/>
        <rFont val="Arial Narrow"/>
        <family val="2"/>
      </rPr>
      <t xml:space="preserve"> [mn]</t>
    </r>
  </si>
  <si>
    <t xml:space="preserve">Type de surface </t>
  </si>
  <si>
    <r>
      <rPr>
        <b/>
        <i/>
        <sz val="12"/>
        <rFont val="Times New Roman"/>
        <family val="1"/>
      </rPr>
      <t>A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>]</t>
    </r>
  </si>
  <si>
    <r>
      <rPr>
        <b/>
        <i/>
        <sz val="12"/>
        <rFont val="Times New Roman"/>
        <family val="1"/>
      </rPr>
      <t>A</t>
    </r>
    <r>
      <rPr>
        <sz val="10"/>
        <rFont val="Arial Narrow"/>
        <family val="2"/>
      </rPr>
      <t xml:space="preserve"> [ha]</t>
    </r>
  </si>
  <si>
    <r>
      <rPr>
        <b/>
        <i/>
        <sz val="12"/>
        <rFont val="Times New Roman"/>
        <family val="1"/>
      </rPr>
      <t>A</t>
    </r>
    <r>
      <rPr>
        <b/>
        <i/>
        <vertAlign val="subscript"/>
        <sz val="12"/>
        <rFont val="Times New Roman"/>
        <family val="1"/>
      </rPr>
      <t>red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>]</t>
    </r>
  </si>
  <si>
    <r>
      <rPr>
        <b/>
        <i/>
        <sz val="12"/>
        <rFont val="Times New Roman"/>
        <family val="1"/>
      </rPr>
      <t>A</t>
    </r>
    <r>
      <rPr>
        <b/>
        <i/>
        <vertAlign val="subscript"/>
        <sz val="12"/>
        <rFont val="Times New Roman"/>
        <family val="1"/>
      </rPr>
      <t>red</t>
    </r>
    <r>
      <rPr>
        <sz val="10"/>
        <rFont val="Arial Narrow"/>
        <family val="2"/>
      </rPr>
      <t xml:space="preserve"> [ha]</t>
    </r>
  </si>
  <si>
    <t>Surface totale</t>
  </si>
  <si>
    <t>Surface réduite</t>
  </si>
  <si>
    <r>
      <t>Superficie (</t>
    </r>
    <r>
      <rPr>
        <b/>
        <i/>
        <sz val="12"/>
        <rFont val="Times New Roman"/>
        <family val="1"/>
      </rPr>
      <t>A</t>
    </r>
    <r>
      <rPr>
        <b/>
        <i/>
        <vertAlign val="subscript"/>
        <sz val="12"/>
        <rFont val="Times New Roman"/>
        <family val="1"/>
      </rPr>
      <t>i</t>
    </r>
    <r>
      <rPr>
        <sz val="10"/>
        <rFont val="Arial Narrow"/>
        <family val="2"/>
      </rPr>
      <t>) [m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>]</t>
    </r>
  </si>
  <si>
    <r>
      <t>Coefficient de ruissellement (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i</t>
    </r>
    <r>
      <rPr>
        <sz val="10"/>
        <rFont val="Arial Narrow"/>
        <family val="2"/>
      </rPr>
      <t>) [-]</t>
    </r>
  </si>
  <si>
    <t>Plaine du Rhône</t>
  </si>
  <si>
    <r>
      <t>Coefficient de ruissellement "naturel" du sol (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nat</t>
    </r>
    <r>
      <rPr>
        <sz val="10"/>
        <rFont val="Arial Narrow"/>
        <family val="2"/>
      </rPr>
      <t>) [-]</t>
    </r>
  </si>
  <si>
    <t>Lieu / lieu-dit / parcelle</t>
  </si>
  <si>
    <r>
      <rPr>
        <b/>
        <i/>
        <u/>
        <sz val="12"/>
        <rFont val="Arial Narrow"/>
        <family val="2"/>
      </rPr>
      <t>Bassin versant</t>
    </r>
    <r>
      <rPr>
        <b/>
        <sz val="12"/>
        <rFont val="Arial Narrow"/>
        <family val="2"/>
      </rPr>
      <t xml:space="preserve"> </t>
    </r>
    <r>
      <rPr>
        <sz val="10"/>
        <rFont val="Arial Narrow"/>
        <family val="2"/>
      </rPr>
      <t>(directive - chap. 4)</t>
    </r>
  </si>
  <si>
    <r>
      <rPr>
        <b/>
        <i/>
        <u/>
        <sz val="12"/>
        <rFont val="Arial Narrow"/>
        <family val="2"/>
      </rPr>
      <t>Pluie de projet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(directive - chap. 3.2.1 et 3.2.2)</t>
    </r>
  </si>
  <si>
    <r>
      <t xml:space="preserve">Débit spécifique   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rsp</t>
    </r>
    <r>
      <rPr>
        <b/>
        <i/>
        <vertAlign val="subscript"/>
        <sz val="12"/>
        <rFont val="Times New Roman"/>
        <family val="1"/>
      </rPr>
      <t xml:space="preserve"> </t>
    </r>
    <r>
      <rPr>
        <sz val="10"/>
        <rFont val="Arial Narrow"/>
        <family val="2"/>
      </rPr>
      <t>[l/s</t>
    </r>
    <r>
      <rPr>
        <sz val="10"/>
        <rFont val="Calibri"/>
        <family val="2"/>
      </rPr>
      <t>·</t>
    </r>
    <r>
      <rPr>
        <sz val="10"/>
        <rFont val="Arial Narrow"/>
        <family val="2"/>
      </rPr>
      <t>ha]</t>
    </r>
  </si>
  <si>
    <t xml:space="preserve"> =&gt; Volume de rétention minimal de l'ouvrage :</t>
  </si>
  <si>
    <r>
      <rPr>
        <b/>
        <i/>
        <u/>
        <sz val="12"/>
        <rFont val="Arial Narrow"/>
        <family val="2"/>
      </rPr>
      <t>Ouvrage de rétention / évacuation des EC</t>
    </r>
    <r>
      <rPr>
        <sz val="10"/>
        <rFont val="Arial Narrow"/>
        <family val="2"/>
      </rPr>
      <t xml:space="preserve"> (directive - chap. 5.2)</t>
    </r>
  </si>
  <si>
    <t xml:space="preserve"> =&gt; Débit de rejet :</t>
  </si>
  <si>
    <t xml:space="preserve"> =&gt; Surface de collecte des eaux :</t>
  </si>
  <si>
    <t>Fs</t>
  </si>
  <si>
    <r>
      <t xml:space="preserve">(en règle générale 0.10 </t>
    </r>
    <r>
      <rPr>
        <sz val="10"/>
        <rFont val="Calibri"/>
        <family val="2"/>
      </rPr>
      <t>≤</t>
    </r>
    <r>
      <rPr>
        <sz val="10"/>
        <rFont val="Arial Narrow"/>
        <family val="2"/>
      </rPr>
      <t xml:space="preserve"> 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nat</t>
    </r>
    <r>
      <rPr>
        <sz val="10"/>
        <rFont val="Arial Narrow"/>
        <family val="2"/>
      </rPr>
      <t xml:space="preserve"> </t>
    </r>
    <r>
      <rPr>
        <sz val="10"/>
        <rFont val="Calibri"/>
        <family val="2"/>
      </rPr>
      <t>≤</t>
    </r>
    <r>
      <rPr>
        <sz val="10"/>
        <rFont val="Arial Narrow"/>
        <family val="2"/>
      </rPr>
      <t xml:space="preserve"> 0.20)</t>
    </r>
  </si>
  <si>
    <t>Cr</t>
  </si>
  <si>
    <t>(norme SN 592 000)</t>
  </si>
  <si>
    <t>Bas Valais</t>
  </si>
  <si>
    <t>Secteurs</t>
  </si>
  <si>
    <t>Val d'Entremont</t>
  </si>
  <si>
    <t>Rive droite du Rhône</t>
  </si>
  <si>
    <t>Rive gauche du Rhône</t>
  </si>
  <si>
    <t>Haut Valais</t>
  </si>
  <si>
    <r>
      <t xml:space="preserve">Débit de rejet autorisé   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rej</t>
    </r>
    <r>
      <rPr>
        <b/>
        <i/>
        <vertAlign val="subscript"/>
        <sz val="12"/>
        <rFont val="Times New Roman"/>
        <family val="1"/>
      </rPr>
      <t xml:space="preserve"> </t>
    </r>
    <r>
      <rPr>
        <sz val="10"/>
        <rFont val="Arial Narrow"/>
        <family val="2"/>
      </rPr>
      <t>[l/s]</t>
    </r>
  </si>
  <si>
    <t>FEUILLE A MASQUER</t>
  </si>
  <si>
    <t>Service  de l’environnement</t>
  </si>
  <si>
    <t>Dienststelle für Umwelt</t>
  </si>
  <si>
    <t>Département de la mobilité, du territoire et de l'environnement</t>
  </si>
  <si>
    <t>Departement für Mobilität, Raumentwicklung  und Umwelt</t>
  </si>
  <si>
    <t>Dimensionierung von Sauberwasser - Wasserrückhaltebecken</t>
  </si>
  <si>
    <t>Auftraggeber</t>
  </si>
  <si>
    <t>Gemeinde</t>
  </si>
  <si>
    <t>Ort / Ortsname / Grundstück</t>
  </si>
  <si>
    <t>Berechnungsannahme</t>
  </si>
  <si>
    <t>Berechnung von Hochwasser / Projekt-Regen</t>
  </si>
  <si>
    <t>Regen-Rücklaufzeit (T)</t>
  </si>
  <si>
    <t>Oberflächenbeschaffenheit</t>
  </si>
  <si>
    <r>
      <t>Fläche(</t>
    </r>
    <r>
      <rPr>
        <b/>
        <i/>
        <sz val="12"/>
        <rFont val="Times New Roman"/>
        <family val="1"/>
      </rPr>
      <t>A</t>
    </r>
    <r>
      <rPr>
        <b/>
        <i/>
        <vertAlign val="subscript"/>
        <sz val="12"/>
        <rFont val="Times New Roman"/>
        <family val="1"/>
      </rPr>
      <t>i</t>
    </r>
    <r>
      <rPr>
        <sz val="10"/>
        <rFont val="Arial Narrow"/>
        <family val="2"/>
      </rPr>
      <t>) [m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>]</t>
    </r>
  </si>
  <si>
    <r>
      <t>Abfluss-Koeffizient (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i</t>
    </r>
    <r>
      <rPr>
        <sz val="10"/>
        <rFont val="Arial Narrow"/>
        <family val="2"/>
      </rPr>
      <t>) [-]</t>
    </r>
  </si>
  <si>
    <t xml:space="preserve"> =&gt; Wasserauffanglläche</t>
  </si>
  <si>
    <t>Bereich</t>
  </si>
  <si>
    <t xml:space="preserve"> =&gt; Niederschlagskoeffizienten (für T = 5 Jahre) :</t>
  </si>
  <si>
    <r>
      <t>Zulässiger Sicherheitsfaktor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Fs</t>
    </r>
    <r>
      <rPr>
        <sz val="12"/>
        <rFont val="Times New Roman"/>
        <family val="1"/>
      </rPr>
      <t xml:space="preserve"> </t>
    </r>
    <r>
      <rPr>
        <sz val="10"/>
        <rFont val="Arial Narrow"/>
        <family val="2"/>
      </rPr>
      <t>[-]</t>
    </r>
  </si>
  <si>
    <r>
      <rPr>
        <b/>
        <i/>
        <u/>
        <sz val="12"/>
        <rFont val="Arial Narrow"/>
        <family val="2"/>
      </rPr>
      <t>Rückhaltebecken / Abfluss Sauberwasser</t>
    </r>
    <r>
      <rPr>
        <sz val="10"/>
        <rFont val="Arial Narrow"/>
        <family val="2"/>
      </rPr>
      <t xml:space="preserve"> (Richtlinie - Kapitel 5.2)</t>
    </r>
  </si>
  <si>
    <r>
      <t>Natürlicher Bodenabflusskoeffizient (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nat</t>
    </r>
    <r>
      <rPr>
        <sz val="10"/>
        <rFont val="Arial Narrow"/>
        <family val="2"/>
      </rPr>
      <t>) [-]</t>
    </r>
  </si>
  <si>
    <r>
      <t xml:space="preserve">(in der Regel 0.10 </t>
    </r>
    <r>
      <rPr>
        <sz val="10"/>
        <rFont val="Calibri"/>
        <family val="2"/>
      </rPr>
      <t>≤</t>
    </r>
    <r>
      <rPr>
        <sz val="10"/>
        <rFont val="Arial Narrow"/>
        <family val="2"/>
      </rPr>
      <t xml:space="preserve"> </t>
    </r>
    <r>
      <rPr>
        <b/>
        <i/>
        <sz val="12"/>
        <rFont val="Times New Roman"/>
        <family val="1"/>
      </rPr>
      <t>Cr</t>
    </r>
    <r>
      <rPr>
        <b/>
        <i/>
        <vertAlign val="subscript"/>
        <sz val="12"/>
        <rFont val="Times New Roman"/>
        <family val="1"/>
      </rPr>
      <t>nat</t>
    </r>
    <r>
      <rPr>
        <sz val="10"/>
        <rFont val="Arial Narrow"/>
        <family val="2"/>
      </rPr>
      <t xml:space="preserve"> </t>
    </r>
    <r>
      <rPr>
        <sz val="10"/>
        <rFont val="Calibri"/>
        <family val="2"/>
      </rPr>
      <t>≤</t>
    </r>
    <r>
      <rPr>
        <sz val="10"/>
        <rFont val="Arial Narrow"/>
        <family val="2"/>
      </rPr>
      <t xml:space="preserve"> 0.20)</t>
    </r>
  </si>
  <si>
    <r>
      <t xml:space="preserve">Spezifischer Durchfluss   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rsp</t>
    </r>
    <r>
      <rPr>
        <b/>
        <i/>
        <vertAlign val="subscript"/>
        <sz val="12"/>
        <rFont val="Times New Roman"/>
        <family val="1"/>
      </rPr>
      <t xml:space="preserve"> </t>
    </r>
    <r>
      <rPr>
        <sz val="10"/>
        <rFont val="Arial Narrow"/>
        <family val="2"/>
      </rPr>
      <t>[l/s</t>
    </r>
    <r>
      <rPr>
        <sz val="10"/>
        <rFont val="Calibri"/>
        <family val="2"/>
      </rPr>
      <t>·</t>
    </r>
    <r>
      <rPr>
        <sz val="10"/>
        <rFont val="Arial Narrow"/>
        <family val="2"/>
      </rPr>
      <t>ha]</t>
    </r>
  </si>
  <si>
    <r>
      <t xml:space="preserve">Zulässige Fördermenge   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rej</t>
    </r>
    <r>
      <rPr>
        <b/>
        <i/>
        <vertAlign val="subscript"/>
        <sz val="12"/>
        <rFont val="Times New Roman"/>
        <family val="1"/>
      </rPr>
      <t xml:space="preserve"> </t>
    </r>
    <r>
      <rPr>
        <sz val="10"/>
        <rFont val="Arial Narrow"/>
        <family val="2"/>
      </rPr>
      <t>[l/s]</t>
    </r>
  </si>
  <si>
    <r>
      <t>Regenzeit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</t>
    </r>
    <r>
      <rPr>
        <sz val="10"/>
        <rFont val="Arial Narrow"/>
        <family val="2"/>
      </rPr>
      <t xml:space="preserve"> [mn]</t>
    </r>
  </si>
  <si>
    <r>
      <t>Regenintensität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i(d,T)</t>
    </r>
    <r>
      <rPr>
        <sz val="10"/>
        <rFont val="Arial Narrow"/>
        <family val="2"/>
      </rPr>
      <t xml:space="preserve"> [mm/h]</t>
    </r>
  </si>
  <si>
    <r>
      <t xml:space="preserve">Spitzenabfluss </t>
    </r>
    <r>
      <rPr>
        <b/>
        <i/>
        <sz val="11"/>
        <rFont val="Times New Roman"/>
        <family val="1"/>
      </rPr>
      <t>Q</t>
    </r>
    <r>
      <rPr>
        <b/>
        <i/>
        <vertAlign val="subscript"/>
        <sz val="11"/>
        <rFont val="Times New Roman"/>
        <family val="1"/>
      </rPr>
      <t>(d)</t>
    </r>
    <r>
      <rPr>
        <sz val="10"/>
        <rFont val="Arial Narrow"/>
        <family val="2"/>
      </rPr>
      <t xml:space="preserve"> [l/s]</t>
    </r>
  </si>
  <si>
    <r>
      <t xml:space="preserve">Hochwasservolumen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c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</si>
  <si>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r>
      <t>Zulässiges Ausflussvolumen</t>
    </r>
    <r>
      <rPr>
        <sz val="12"/>
        <rFont val="Arial Narrow"/>
        <family val="2"/>
      </rPr>
      <t xml:space="preserve">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rej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</si>
  <si>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r>
      <t xml:space="preserve">Rückhaltevolumen </t>
    </r>
    <r>
      <rPr>
        <sz val="12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V</t>
    </r>
    <r>
      <rPr>
        <b/>
        <i/>
        <vertAlign val="subscript"/>
        <sz val="11"/>
        <rFont val="Times New Roman"/>
        <family val="1"/>
      </rPr>
      <t>ret</t>
    </r>
    <r>
      <rPr>
        <sz val="10"/>
        <rFont val="Arial Narrow"/>
        <family val="2"/>
      </rPr>
      <t xml:space="preserve"> [m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]</t>
    </r>
  </si>
  <si>
    <t xml:space="preserve"> =&gt; Minimales Retentionsvolumen des Beckens :</t>
  </si>
  <si>
    <t>Konstruktionsbüro</t>
  </si>
  <si>
    <t xml:space="preserve"> =&gt; Coefficients de la pluie selon temps de retour choisi</t>
  </si>
  <si>
    <t>Région</t>
  </si>
  <si>
    <t>T = 1 an</t>
  </si>
  <si>
    <t>T = 2 ans</t>
  </si>
  <si>
    <t>T = 5 ans</t>
  </si>
  <si>
    <t>T = 10 ans</t>
  </si>
  <si>
    <r>
      <t>(</t>
    </r>
    <r>
      <rPr>
        <sz val="8"/>
        <color rgb="FF000000"/>
        <rFont val="Arial"/>
        <family val="2"/>
      </rPr>
      <t>moyenne des coefficients stations Puly-Aigle-Moleson)</t>
    </r>
  </si>
  <si>
    <t>(moyenne des coefficients de la station Grand Saint-Bernard)</t>
  </si>
  <si>
    <r>
      <t>(</t>
    </r>
    <r>
      <rPr>
        <sz val="8"/>
        <color rgb="FF000000"/>
        <rFont val="Arial"/>
        <family val="2"/>
      </rPr>
      <t>coefficients stations Sion-Visp-Montana)</t>
    </r>
  </si>
  <si>
    <r>
      <t>(</t>
    </r>
    <r>
      <rPr>
        <sz val="8"/>
        <color rgb="FF000000"/>
        <rFont val="Arial"/>
        <family val="2"/>
      </rPr>
      <t>moyenne des coefficients station Adelboden)</t>
    </r>
  </si>
  <si>
    <r>
      <t>(</t>
    </r>
    <r>
      <rPr>
        <sz val="8"/>
        <color rgb="FF000000"/>
        <rFont val="Arial"/>
        <family val="2"/>
      </rPr>
      <t>moyenne des coefficients station Evolène)</t>
    </r>
  </si>
  <si>
    <r>
      <t>(</t>
    </r>
    <r>
      <rPr>
        <sz val="8"/>
        <color rgb="FF000000"/>
        <rFont val="Arial"/>
        <family val="2"/>
      </rPr>
      <t>moyenne des coefficients stations Grimsel Hospiz-Ulrichen)</t>
    </r>
  </si>
  <si>
    <t>Choix du temps de retour</t>
  </si>
  <si>
    <t>T</t>
  </si>
  <si>
    <t>à renseigner</t>
  </si>
  <si>
    <t>cd</t>
  </si>
  <si>
    <t>à définir</t>
  </si>
  <si>
    <t>Zu informieren</t>
  </si>
  <si>
    <t>Zu definieren</t>
  </si>
  <si>
    <r>
      <rPr>
        <b/>
        <i/>
        <u/>
        <sz val="12"/>
        <rFont val="Arial Narrow"/>
        <family val="2"/>
      </rPr>
      <t>Projekt-Regen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(Richtlinie - Kapitel. 3.2.1 et 3.2.2)</t>
    </r>
  </si>
  <si>
    <t>Wahl der Rückkehrzeit</t>
  </si>
  <si>
    <r>
      <t xml:space="preserve">Wasserscheide </t>
    </r>
    <r>
      <rPr>
        <sz val="10"/>
        <rFont val="Arial Narrow"/>
        <family val="2"/>
      </rPr>
      <t>(Richtlinie - Kapitel 4)</t>
    </r>
  </si>
  <si>
    <t xml:space="preserve"> =&gt; Abflussmenge :</t>
  </si>
  <si>
    <t>Region</t>
  </si>
  <si>
    <t>T = 1 Jahr</t>
  </si>
  <si>
    <t>T = 2 Jahre</t>
  </si>
  <si>
    <t>T = 5 Jahre</t>
  </si>
  <si>
    <t>T = 10 Jahre</t>
  </si>
  <si>
    <t>(Mittelwert der Koeffizienten Stationen Puly-Aigle-Moleson)</t>
  </si>
  <si>
    <t>(Mittelwert der Koeffizienten der Station Grand Saint-Bernard)</t>
  </si>
  <si>
    <r>
      <t>(</t>
    </r>
    <r>
      <rPr>
        <sz val="8"/>
        <color rgb="FF000000"/>
        <rFont val="Arial"/>
        <family val="2"/>
      </rPr>
      <t>Mittelwert der Koeffizienten Stationen Sion-Visp-Montana)</t>
    </r>
  </si>
  <si>
    <r>
      <t>(</t>
    </r>
    <r>
      <rPr>
        <sz val="8"/>
        <color rgb="FF000000"/>
        <rFont val="Arial"/>
        <family val="2"/>
      </rPr>
      <t>Mittelwert der Koeffizienten Stationen Grimsel Hospiz-Ulrichen)</t>
    </r>
  </si>
  <si>
    <r>
      <t>(</t>
    </r>
    <r>
      <rPr>
        <sz val="8"/>
        <color rgb="FF000000"/>
        <rFont val="Arial"/>
        <family val="2"/>
      </rPr>
      <t>Mittelwert der Koeffizienten der Station Adelboden)</t>
    </r>
  </si>
  <si>
    <r>
      <t>(</t>
    </r>
    <r>
      <rPr>
        <sz val="8"/>
        <color rgb="FF000000"/>
        <rFont val="Arial"/>
        <family val="2"/>
      </rPr>
      <t>Mittelwert der Koeffizienten der Station Evolène)</t>
    </r>
  </si>
  <si>
    <t>Bas Valais / Unteres Wallis</t>
  </si>
  <si>
    <t>Val d’Entremont / Tal von Entremont</t>
  </si>
  <si>
    <t>Plaine du Rhône / Ebene der Rhone</t>
  </si>
  <si>
    <t>Rive droite du Rhône / Rechtes Ufer der Rhone</t>
  </si>
  <si>
    <t>Rive gauche du Rhône / Linkes Ufer der Rhone</t>
  </si>
  <si>
    <t>Haut Valais / Oberwallis</t>
  </si>
  <si>
    <t xml:space="preserve">   = Auszufüllende Zellen</t>
  </si>
  <si>
    <t xml:space="preserve">   = Cellules à renseigner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</si>
</sst>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3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2"/>
      <color theme="0"/>
      <name val="Arial Narrow"/>
      <family val="2"/>
    </font>
    <font>
      <i/>
      <u/>
      <sz val="12"/>
      <name val="Arial Narrow"/>
      <family val="2"/>
    </font>
    <font>
      <sz val="10"/>
      <color rgb="FFFF0000"/>
      <name val="Arial Narrow"/>
      <family val="2"/>
    </font>
    <font>
      <b/>
      <sz val="10"/>
      <color rgb="FF0000FF"/>
      <name val="Arial Narrow"/>
      <family val="2"/>
    </font>
    <font>
      <sz val="12"/>
      <name val="Arial Narrow"/>
      <family val="2"/>
    </font>
    <font>
      <u/>
      <sz val="10"/>
      <name val="Arial Narrow"/>
      <family val="2"/>
    </font>
    <font>
      <b/>
      <i/>
      <sz val="12"/>
      <name val="Times New Roman"/>
      <family val="1"/>
    </font>
    <font>
      <b/>
      <sz val="10"/>
      <color rgb="FF0070C0"/>
      <name val="Arial Narrow"/>
      <family val="2"/>
    </font>
    <font>
      <b/>
      <sz val="10"/>
      <color rgb="FF0070C0"/>
      <name val="Arial"/>
      <family val="2"/>
    </font>
    <font>
      <sz val="8"/>
      <name val="Arial Narrow"/>
      <family val="2"/>
    </font>
    <font>
      <b/>
      <i/>
      <vertAlign val="subscript"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b/>
      <sz val="10"/>
      <color rgb="FF0000FF"/>
      <name val="Arial"/>
      <family val="2"/>
    </font>
    <font>
      <b/>
      <i/>
      <sz val="11"/>
      <name val="Times New Roman"/>
      <family val="1"/>
    </font>
    <font>
      <b/>
      <i/>
      <vertAlign val="subscript"/>
      <sz val="11"/>
      <name val="Times New Roman"/>
      <family val="1"/>
    </font>
    <font>
      <b/>
      <i/>
      <u/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 Narrow"/>
      <family val="2"/>
    </font>
    <font>
      <b/>
      <sz val="8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"/>
      <family val="2"/>
    </font>
    <font>
      <b/>
      <sz val="9"/>
      <color rgb="FF000000"/>
      <name val="Arial Narrow"/>
      <family val="2"/>
    </font>
    <font>
      <b/>
      <i/>
      <sz val="9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>
      <alignment horizontal="center" vertical="center"/>
    </xf>
    <xf numFmtId="164" fontId="25" fillId="0" borderId="0" xfId="0" applyNumberFormat="1" applyFont="1"/>
    <xf numFmtId="0" fontId="25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4" fillId="0" borderId="0" xfId="0" applyFont="1"/>
    <xf numFmtId="0" fontId="26" fillId="0" borderId="0" xfId="0" applyFont="1" applyAlignment="1">
      <alignment vertical="center"/>
    </xf>
    <xf numFmtId="0" fontId="32" fillId="7" borderId="14" xfId="0" applyFont="1" applyFill="1" applyBorder="1" applyAlignment="1">
      <alignment horizontal="center" vertical="center" wrapText="1"/>
    </xf>
    <xf numFmtId="49" fontId="28" fillId="8" borderId="15" xfId="0" applyNumberFormat="1" applyFont="1" applyFill="1" applyBorder="1" applyAlignment="1">
      <alignment horizontal="left" vertical="center" wrapText="1"/>
    </xf>
    <xf numFmtId="2" fontId="1" fillId="0" borderId="0" xfId="0" applyNumberFormat="1" applyFont="1"/>
    <xf numFmtId="49" fontId="29" fillId="8" borderId="12" xfId="0" applyNumberFormat="1" applyFont="1" applyFill="1" applyBorder="1" applyAlignment="1">
      <alignment horizontal="left" vertical="center" wrapText="1"/>
    </xf>
    <xf numFmtId="164" fontId="1" fillId="0" borderId="0" xfId="0" applyNumberFormat="1" applyFont="1"/>
    <xf numFmtId="2" fontId="2" fillId="9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0" fillId="4" borderId="8" xfId="0" applyNumberForma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0" fontId="18" fillId="4" borderId="7" xfId="0" applyFont="1" applyFill="1" applyBorder="1" applyAlignment="1" applyProtection="1">
      <alignment vertical="center"/>
      <protection locked="0"/>
    </xf>
    <xf numFmtId="0" fontId="18" fillId="4" borderId="8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8" fillId="4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19050</xdr:colOff>
      <xdr:row>3</xdr:row>
      <xdr:rowOff>186554</xdr:rowOff>
    </xdr:to>
    <xdr:pic>
      <xdr:nvPicPr>
        <xdr:cNvPr id="6" name="Image 1" descr="Logo Fin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771525" cy="691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804334</xdr:colOff>
      <xdr:row>3</xdr:row>
      <xdr:rowOff>61384</xdr:rowOff>
    </xdr:from>
    <xdr:to>
      <xdr:col>14</xdr:col>
      <xdr:colOff>285751</xdr:colOff>
      <xdr:row>23</xdr:row>
      <xdr:rowOff>98214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3BCAEA6C-A70A-B59E-58F9-CD09CE4164CB}"/>
            </a:ext>
          </a:extLst>
        </xdr:cNvPr>
        <xdr:cNvGrpSpPr/>
      </xdr:nvGrpSpPr>
      <xdr:grpSpPr>
        <a:xfrm>
          <a:off x="6947959" y="632884"/>
          <a:ext cx="4672542" cy="3361055"/>
          <a:chOff x="8540750" y="603250"/>
          <a:chExt cx="4843780" cy="3364230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E30AE232-D3C5-980A-98C6-655AAA559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40750" y="603250"/>
            <a:ext cx="4843780" cy="3364230"/>
          </a:xfrm>
          <a:prstGeom prst="rect">
            <a:avLst/>
          </a:prstGeom>
        </xdr:spPr>
      </xdr:pic>
      <xdr:sp macro="" textlink="">
        <xdr:nvSpPr>
          <xdr:cNvPr id="3" name="Zone de texte 2">
            <a:extLst>
              <a:ext uri="{FF2B5EF4-FFF2-40B4-BE49-F238E27FC236}">
                <a16:creationId xmlns:a16="http://schemas.microsoft.com/office/drawing/2014/main" id="{1ADD0D98-AB2C-0AED-38FD-29950570E1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7350" y="977900"/>
            <a:ext cx="1816100" cy="260350"/>
          </a:xfrm>
          <a:prstGeom prst="rect">
            <a:avLst/>
          </a:prstGeom>
          <a:solidFill>
            <a:srgbClr val="FFFFFF"/>
          </a:solidFill>
          <a:ln w="9525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algn="just">
              <a:lnSpc>
                <a:spcPts val="1800"/>
              </a:lnSpc>
            </a:pPr>
            <a:r>
              <a:rPr lang="fr-CH" sz="1100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Limite altitudinale : 1'500 msm</a:t>
            </a:r>
          </a:p>
        </xdr:txBody>
      </xdr: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6F9619BA-E96F-F9BD-BC21-E438D73B4187}"/>
              </a:ext>
            </a:extLst>
          </xdr:cNvPr>
          <xdr:cNvCxnSpPr/>
        </xdr:nvCxnSpPr>
        <xdr:spPr>
          <a:xfrm>
            <a:off x="10084435" y="1237615"/>
            <a:ext cx="561975" cy="113347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EF218078-F5B7-AD50-69A2-D03C2318C172}"/>
              </a:ext>
            </a:extLst>
          </xdr:cNvPr>
          <xdr:cNvCxnSpPr/>
        </xdr:nvCxnSpPr>
        <xdr:spPr>
          <a:xfrm>
            <a:off x="10082530" y="1236345"/>
            <a:ext cx="619125" cy="70485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19050</xdr:colOff>
      <xdr:row>3</xdr:row>
      <xdr:rowOff>186554</xdr:rowOff>
    </xdr:to>
    <xdr:pic>
      <xdr:nvPicPr>
        <xdr:cNvPr id="2" name="Image 1" descr="Logo Final">
          <a:extLst>
            <a:ext uri="{FF2B5EF4-FFF2-40B4-BE49-F238E27FC236}">
              <a16:creationId xmlns:a16="http://schemas.microsoft.com/office/drawing/2014/main" id="{5FA4E5AD-2122-46E0-948B-6DB31888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771525" cy="691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804334</xdr:colOff>
      <xdr:row>3</xdr:row>
      <xdr:rowOff>61384</xdr:rowOff>
    </xdr:from>
    <xdr:to>
      <xdr:col>14</xdr:col>
      <xdr:colOff>285751</xdr:colOff>
      <xdr:row>23</xdr:row>
      <xdr:rowOff>98214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602CC916-C388-4800-8A97-604931837DBC}"/>
            </a:ext>
          </a:extLst>
        </xdr:cNvPr>
        <xdr:cNvGrpSpPr/>
      </xdr:nvGrpSpPr>
      <xdr:grpSpPr>
        <a:xfrm>
          <a:off x="7309909" y="632884"/>
          <a:ext cx="4672542" cy="3361055"/>
          <a:chOff x="8540750" y="603250"/>
          <a:chExt cx="4843780" cy="3364230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C9768E21-1921-B4EB-6B79-529191932B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40750" y="603250"/>
            <a:ext cx="4843780" cy="3364230"/>
          </a:xfrm>
          <a:prstGeom prst="rect">
            <a:avLst/>
          </a:prstGeom>
        </xdr:spPr>
      </xdr:pic>
      <xdr:sp macro="" textlink="">
        <xdr:nvSpPr>
          <xdr:cNvPr id="5" name="Zone de texte 2">
            <a:extLst>
              <a:ext uri="{FF2B5EF4-FFF2-40B4-BE49-F238E27FC236}">
                <a16:creationId xmlns:a16="http://schemas.microsoft.com/office/drawing/2014/main" id="{EE891746-8E85-B3F1-E6B5-3C45E4CFC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7350" y="977900"/>
            <a:ext cx="1559669" cy="295424"/>
          </a:xfrm>
          <a:prstGeom prst="rect">
            <a:avLst/>
          </a:prstGeom>
          <a:solidFill>
            <a:srgbClr val="FFFFFF"/>
          </a:solidFill>
          <a:ln w="9525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algn="just">
              <a:lnSpc>
                <a:spcPts val="1800"/>
              </a:lnSpc>
            </a:pPr>
            <a:r>
              <a:rPr lang="fr-CH" sz="1100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Höhengrezen: 1'500 msm</a:t>
            </a:r>
          </a:p>
        </xdr:txBody>
      </xdr: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2D1D8C9-054C-BFC3-85A9-9484969127E9}"/>
              </a:ext>
            </a:extLst>
          </xdr:cNvPr>
          <xdr:cNvCxnSpPr/>
        </xdr:nvCxnSpPr>
        <xdr:spPr>
          <a:xfrm>
            <a:off x="10084435" y="1237615"/>
            <a:ext cx="561975" cy="113347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B2237981-1834-5361-FA0B-9D8F9A27BC5C}"/>
              </a:ext>
            </a:extLst>
          </xdr:cNvPr>
          <xdr:cNvCxnSpPr/>
        </xdr:nvCxnSpPr>
        <xdr:spPr>
          <a:xfrm>
            <a:off x="10082530" y="1236345"/>
            <a:ext cx="619125" cy="70485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showGridLines="0" zoomScaleNormal="100" workbookViewId="0">
      <selection activeCell="E30" sqref="E30"/>
    </sheetView>
  </sheetViews>
  <sheetFormatPr baseColWidth="10" defaultColWidth="11.42578125" defaultRowHeight="12.75" x14ac:dyDescent="0.2"/>
  <cols>
    <col min="1" max="1" width="12.7109375" style="7" customWidth="1"/>
    <col min="2" max="2" width="14" style="7" customWidth="1"/>
    <col min="3" max="3" width="12.7109375" style="7" customWidth="1"/>
    <col min="4" max="4" width="13.42578125" style="7" customWidth="1"/>
    <col min="5" max="5" width="13.7109375" style="7" customWidth="1"/>
    <col min="6" max="6" width="14.140625" style="7" customWidth="1"/>
    <col min="7" max="7" width="11.42578125" style="1"/>
    <col min="8" max="8" width="44.42578125" style="1" customWidth="1"/>
    <col min="9" max="16" width="5.5703125" style="1" customWidth="1"/>
    <col min="17" max="17" width="11.42578125" style="1"/>
    <col min="18" max="18" width="25.7109375" style="1" customWidth="1"/>
    <col min="19" max="16384" width="11.42578125" style="1"/>
  </cols>
  <sheetData>
    <row r="1" spans="1:6" ht="15" customHeight="1" x14ac:dyDescent="0.2">
      <c r="C1" s="8" t="s">
        <v>54</v>
      </c>
    </row>
    <row r="2" spans="1:6" ht="15" customHeight="1" x14ac:dyDescent="0.2">
      <c r="C2" s="54" t="s">
        <v>52</v>
      </c>
    </row>
    <row r="3" spans="1:6" ht="15" customHeight="1" x14ac:dyDescent="0.2">
      <c r="C3" s="8" t="s">
        <v>55</v>
      </c>
    </row>
    <row r="4" spans="1:6" ht="15" customHeight="1" x14ac:dyDescent="0.2">
      <c r="C4" s="54" t="s">
        <v>53</v>
      </c>
    </row>
    <row r="5" spans="1:6" ht="6" customHeight="1" x14ac:dyDescent="0.2">
      <c r="A5" s="9"/>
      <c r="B5" s="9"/>
      <c r="C5" s="10"/>
      <c r="D5" s="10"/>
      <c r="E5" s="10"/>
      <c r="F5" s="10"/>
    </row>
    <row r="6" spans="1:6" ht="9" customHeight="1" x14ac:dyDescent="0.2"/>
    <row r="7" spans="1:6" ht="18" customHeight="1" x14ac:dyDescent="0.2">
      <c r="A7" s="70" t="s">
        <v>7</v>
      </c>
      <c r="B7" s="71"/>
      <c r="C7" s="71"/>
      <c r="D7" s="71"/>
      <c r="E7" s="71"/>
      <c r="F7" s="11"/>
    </row>
    <row r="8" spans="1:6" ht="3.95" customHeight="1" x14ac:dyDescent="0.2"/>
    <row r="9" spans="1:6" ht="18" customHeight="1" x14ac:dyDescent="0.2">
      <c r="A9" s="12" t="s">
        <v>0</v>
      </c>
    </row>
    <row r="10" spans="1:6" ht="15" customHeight="1" x14ac:dyDescent="0.2">
      <c r="A10" s="7" t="s">
        <v>0</v>
      </c>
      <c r="C10" s="77" t="s">
        <v>97</v>
      </c>
      <c r="D10" s="78"/>
      <c r="E10" s="78"/>
      <c r="F10" s="78"/>
    </row>
    <row r="11" spans="1:6" ht="15" customHeight="1" x14ac:dyDescent="0.2">
      <c r="A11" s="7" t="s">
        <v>1</v>
      </c>
      <c r="C11" s="77" t="s">
        <v>97</v>
      </c>
      <c r="D11" s="78"/>
      <c r="E11" s="78"/>
      <c r="F11" s="78"/>
    </row>
    <row r="12" spans="1:6" ht="15" customHeight="1" x14ac:dyDescent="0.2">
      <c r="A12" s="7" t="s">
        <v>2</v>
      </c>
      <c r="C12" s="77" t="s">
        <v>97</v>
      </c>
      <c r="D12" s="78"/>
      <c r="E12" s="78"/>
      <c r="F12" s="78"/>
    </row>
    <row r="13" spans="1:6" ht="15" customHeight="1" x14ac:dyDescent="0.2">
      <c r="A13" s="7" t="s">
        <v>32</v>
      </c>
      <c r="C13" s="77" t="s">
        <v>97</v>
      </c>
      <c r="D13" s="78"/>
      <c r="E13" s="78"/>
      <c r="F13" s="78"/>
    </row>
    <row r="14" spans="1:6" ht="6" customHeight="1" x14ac:dyDescent="0.2">
      <c r="C14" s="13"/>
      <c r="D14" s="14"/>
      <c r="E14" s="14"/>
      <c r="F14" s="14"/>
    </row>
    <row r="15" spans="1:6" ht="18" customHeight="1" x14ac:dyDescent="0.2">
      <c r="A15" s="12" t="s">
        <v>10</v>
      </c>
      <c r="C15" s="13"/>
      <c r="D15" s="14"/>
      <c r="E15" s="14"/>
      <c r="F15" s="14"/>
    </row>
    <row r="16" spans="1:6" ht="15" customHeight="1" x14ac:dyDescent="0.2">
      <c r="A16" s="7" t="s">
        <v>8</v>
      </c>
      <c r="C16" s="7" t="s">
        <v>9</v>
      </c>
    </row>
    <row r="17" spans="1:18" ht="15" customHeight="1" x14ac:dyDescent="0.2">
      <c r="A17" s="7" t="s">
        <v>12</v>
      </c>
      <c r="C17" s="7" t="s">
        <v>3</v>
      </c>
    </row>
    <row r="18" spans="1:18" ht="6" customHeight="1" x14ac:dyDescent="0.2"/>
    <row r="19" spans="1:18" ht="18" customHeight="1" x14ac:dyDescent="0.2">
      <c r="A19" s="15" t="s">
        <v>33</v>
      </c>
    </row>
    <row r="20" spans="1:18" ht="15" customHeight="1" x14ac:dyDescent="0.2">
      <c r="A20" s="7" t="s">
        <v>21</v>
      </c>
      <c r="C20" s="2" t="s">
        <v>99</v>
      </c>
      <c r="D20" s="2" t="s">
        <v>99</v>
      </c>
      <c r="E20" s="2" t="s">
        <v>99</v>
      </c>
      <c r="F20" s="2" t="s">
        <v>99</v>
      </c>
    </row>
    <row r="21" spans="1:18" ht="15" customHeight="1" x14ac:dyDescent="0.2">
      <c r="A21" s="7" t="s">
        <v>28</v>
      </c>
      <c r="C21" s="2">
        <v>800</v>
      </c>
      <c r="D21" s="2">
        <v>600</v>
      </c>
      <c r="E21" s="2">
        <v>400</v>
      </c>
      <c r="F21" s="2">
        <v>0</v>
      </c>
    </row>
    <row r="22" spans="1:18" ht="15" customHeight="1" x14ac:dyDescent="0.2">
      <c r="A22" s="7" t="s">
        <v>29</v>
      </c>
      <c r="C22" s="3">
        <v>1</v>
      </c>
      <c r="D22" s="3">
        <v>1</v>
      </c>
      <c r="E22" s="3">
        <v>0.2</v>
      </c>
      <c r="F22" s="3">
        <v>0</v>
      </c>
    </row>
    <row r="23" spans="1:18" ht="9" customHeight="1" x14ac:dyDescent="0.2">
      <c r="C23" s="16"/>
      <c r="D23" s="17"/>
      <c r="E23" s="18"/>
      <c r="F23" s="18"/>
    </row>
    <row r="24" spans="1:18" ht="15" customHeight="1" x14ac:dyDescent="0.2">
      <c r="C24" s="81" t="s">
        <v>26</v>
      </c>
      <c r="D24" s="80"/>
      <c r="E24" s="79" t="s">
        <v>27</v>
      </c>
      <c r="F24" s="80"/>
    </row>
    <row r="25" spans="1:18" ht="15" customHeight="1" thickBot="1" x14ac:dyDescent="0.25">
      <c r="C25" s="19" t="s">
        <v>22</v>
      </c>
      <c r="D25" s="19" t="s">
        <v>23</v>
      </c>
      <c r="E25" s="19" t="s">
        <v>24</v>
      </c>
      <c r="F25" s="19" t="s">
        <v>25</v>
      </c>
    </row>
    <row r="26" spans="1:18" ht="15" customHeight="1" thickBot="1" x14ac:dyDescent="0.25">
      <c r="A26" s="7" t="s">
        <v>39</v>
      </c>
      <c r="C26" s="20">
        <f>C21+D21+E21+F21</f>
        <v>1800</v>
      </c>
      <c r="D26" s="21">
        <f>C26/10000</f>
        <v>0.18</v>
      </c>
      <c r="E26" s="20">
        <f>(C21*C22)+(D21*D22)+(E21*E22)+(F21*F22)</f>
        <v>1480</v>
      </c>
      <c r="F26" s="21">
        <f>E26/10000</f>
        <v>0.14799999999999999</v>
      </c>
      <c r="H26" s="66" t="s">
        <v>84</v>
      </c>
      <c r="I26" s="68" t="s">
        <v>85</v>
      </c>
      <c r="J26" s="69"/>
      <c r="K26" s="68" t="s">
        <v>86</v>
      </c>
      <c r="L26" s="69"/>
      <c r="M26" s="68" t="s">
        <v>87</v>
      </c>
      <c r="N26" s="69"/>
      <c r="O26" s="68" t="s">
        <v>88</v>
      </c>
      <c r="P26" s="69"/>
    </row>
    <row r="27" spans="1:18" ht="11.45" customHeight="1" thickBot="1" x14ac:dyDescent="0.25">
      <c r="D27" s="22"/>
      <c r="H27" s="67"/>
      <c r="I27" s="55" t="s">
        <v>4</v>
      </c>
      <c r="J27" s="55" t="s">
        <v>5</v>
      </c>
      <c r="K27" s="55" t="s">
        <v>4</v>
      </c>
      <c r="L27" s="55" t="s">
        <v>5</v>
      </c>
      <c r="M27" s="55" t="s">
        <v>4</v>
      </c>
      <c r="N27" s="55" t="s">
        <v>5</v>
      </c>
      <c r="O27" s="55" t="s">
        <v>4</v>
      </c>
      <c r="P27" s="55" t="s">
        <v>5</v>
      </c>
    </row>
    <row r="28" spans="1:18" ht="15" customHeight="1" x14ac:dyDescent="0.2">
      <c r="A28" s="15" t="s">
        <v>34</v>
      </c>
      <c r="D28" s="22"/>
      <c r="F28" s="45" t="s">
        <v>40</v>
      </c>
      <c r="H28" s="56" t="s">
        <v>117</v>
      </c>
      <c r="I28" s="64">
        <v>10.37</v>
      </c>
      <c r="J28" s="64">
        <v>0.3</v>
      </c>
      <c r="K28" s="64">
        <v>24.37</v>
      </c>
      <c r="L28" s="64">
        <v>0.31</v>
      </c>
      <c r="M28" s="64">
        <v>34.1</v>
      </c>
      <c r="N28" s="64">
        <v>0.33</v>
      </c>
      <c r="O28" s="64">
        <v>40.520000000000003</v>
      </c>
      <c r="P28" s="64">
        <v>0.35</v>
      </c>
      <c r="R28" s="57"/>
    </row>
    <row r="29" spans="1:18" ht="15" customHeight="1" thickBot="1" x14ac:dyDescent="0.25">
      <c r="A29" s="15"/>
      <c r="D29" s="22"/>
      <c r="F29" s="45"/>
      <c r="H29" s="58" t="s">
        <v>89</v>
      </c>
      <c r="I29" s="65"/>
      <c r="J29" s="65"/>
      <c r="K29" s="65"/>
      <c r="L29" s="65"/>
      <c r="M29" s="65"/>
      <c r="N29" s="65"/>
      <c r="O29" s="65"/>
      <c r="P29" s="65"/>
    </row>
    <row r="30" spans="1:18" ht="15" customHeight="1" x14ac:dyDescent="0.2">
      <c r="A30" s="7" t="s">
        <v>95</v>
      </c>
      <c r="D30" s="23" t="s">
        <v>96</v>
      </c>
      <c r="E30" s="2">
        <v>10</v>
      </c>
      <c r="F30" s="45" t="s">
        <v>98</v>
      </c>
      <c r="H30" s="56" t="s">
        <v>118</v>
      </c>
      <c r="I30" s="64">
        <v>36.549999999999997</v>
      </c>
      <c r="J30" s="64">
        <v>1.89</v>
      </c>
      <c r="K30" s="64">
        <v>26.1</v>
      </c>
      <c r="L30" s="64">
        <v>0.45</v>
      </c>
      <c r="M30" s="64">
        <v>41.26</v>
      </c>
      <c r="N30" s="64">
        <v>0.51</v>
      </c>
      <c r="O30" s="64">
        <v>56.74</v>
      </c>
      <c r="P30" s="64">
        <v>0.62</v>
      </c>
    </row>
    <row r="31" spans="1:18" ht="15" customHeight="1" thickBot="1" x14ac:dyDescent="0.25">
      <c r="D31" s="22"/>
      <c r="F31" s="45"/>
      <c r="H31" s="58" t="s">
        <v>90</v>
      </c>
      <c r="I31" s="65"/>
      <c r="J31" s="65"/>
      <c r="K31" s="65"/>
      <c r="L31" s="65"/>
      <c r="M31" s="65"/>
      <c r="N31" s="65"/>
      <c r="O31" s="65"/>
      <c r="P31" s="65"/>
    </row>
    <row r="32" spans="1:18" ht="18" customHeight="1" x14ac:dyDescent="0.2">
      <c r="D32" s="23" t="s">
        <v>4</v>
      </c>
      <c r="E32" s="23" t="s">
        <v>5</v>
      </c>
      <c r="F32" s="44">
        <v>1</v>
      </c>
      <c r="H32" s="56" t="s">
        <v>119</v>
      </c>
      <c r="I32" s="64">
        <v>11.7</v>
      </c>
      <c r="J32" s="64">
        <v>0.85</v>
      </c>
      <c r="K32" s="64">
        <v>13.84</v>
      </c>
      <c r="L32" s="64">
        <v>0.43</v>
      </c>
      <c r="M32" s="64">
        <v>19.04</v>
      </c>
      <c r="N32" s="64">
        <v>0.38</v>
      </c>
      <c r="O32" s="64">
        <v>23.09</v>
      </c>
      <c r="P32" s="64">
        <v>0.36</v>
      </c>
    </row>
    <row r="33" spans="1:16" ht="15" customHeight="1" thickBot="1" x14ac:dyDescent="0.25">
      <c r="A33" s="7" t="s">
        <v>15</v>
      </c>
      <c r="D33" s="72" t="s">
        <v>117</v>
      </c>
      <c r="E33" s="73"/>
      <c r="F33" s="59"/>
      <c r="H33" s="58" t="s">
        <v>91</v>
      </c>
      <c r="I33" s="65"/>
      <c r="J33" s="65"/>
      <c r="K33" s="65"/>
      <c r="L33" s="65"/>
      <c r="M33" s="65"/>
      <c r="N33" s="65"/>
      <c r="O33" s="65"/>
      <c r="P33" s="65"/>
    </row>
    <row r="34" spans="1:16" ht="21.95" customHeight="1" x14ac:dyDescent="0.2">
      <c r="A34" s="7" t="s">
        <v>83</v>
      </c>
      <c r="D34" s="60">
        <f>IF(E30=1,VLOOKUP($D$33,$H$28:$P$39,2,FALSE),IF(E30=2,VLOOKUP($D$33,$H$28:$P$39,4,FALSE),IF(E30=5,VLOOKUP($D$33,$H$28:$P$39,6,FALSE),IF(E30=10,VLOOKUP($D$33,$H$28:$P$39,8,FALSE),""))))</f>
        <v>40.520000000000003</v>
      </c>
      <c r="E34" s="60">
        <f>IF(E30=1,VLOOKUP($D$33,$H$28:$P$39,3,FALSE),IF(E30=2,VLOOKUP($D$33,$H$28:$P$39,5,FALSE),IF(E30=5,VLOOKUP($D$33,$H$28:$P$39,7,FALSE),IF(E30=10,VLOOKUP($D$33,$H$28:$P$39,9,FALSE),""))))</f>
        <v>0.35</v>
      </c>
      <c r="F34" s="59"/>
      <c r="H34" s="56" t="s">
        <v>120</v>
      </c>
      <c r="I34" s="64">
        <v>15.75</v>
      </c>
      <c r="J34" s="64">
        <v>0.97</v>
      </c>
      <c r="K34" s="64">
        <v>28.26</v>
      </c>
      <c r="L34" s="64">
        <v>0.28000000000000003</v>
      </c>
      <c r="M34" s="64">
        <v>39.630000000000003</v>
      </c>
      <c r="N34" s="64">
        <v>0.28000000000000003</v>
      </c>
      <c r="O34" s="64">
        <v>46.89</v>
      </c>
      <c r="P34" s="64">
        <v>0.28999999999999998</v>
      </c>
    </row>
    <row r="35" spans="1:16" ht="16.5" customHeight="1" thickBot="1" x14ac:dyDescent="0.25">
      <c r="D35" s="4"/>
      <c r="E35" s="25"/>
      <c r="F35" s="24"/>
      <c r="H35" s="58" t="s">
        <v>92</v>
      </c>
      <c r="I35" s="65"/>
      <c r="J35" s="65"/>
      <c r="K35" s="65"/>
      <c r="L35" s="65"/>
      <c r="M35" s="65"/>
      <c r="N35" s="65"/>
      <c r="O35" s="65"/>
      <c r="P35" s="65"/>
    </row>
    <row r="36" spans="1:16" ht="15" customHeight="1" x14ac:dyDescent="0.2">
      <c r="A36" s="7" t="s">
        <v>16</v>
      </c>
      <c r="D36" s="6">
        <v>1</v>
      </c>
      <c r="E36" s="46" t="s">
        <v>43</v>
      </c>
      <c r="F36" s="24"/>
      <c r="H36" s="56" t="s">
        <v>121</v>
      </c>
      <c r="I36" s="64">
        <v>14.56</v>
      </c>
      <c r="J36" s="64">
        <v>1</v>
      </c>
      <c r="K36" s="64">
        <v>14.53</v>
      </c>
      <c r="L36" s="64">
        <v>0.44</v>
      </c>
      <c r="M36" s="64">
        <v>18.5</v>
      </c>
      <c r="N36" s="64">
        <v>0.34</v>
      </c>
      <c r="O36" s="64">
        <v>21.95</v>
      </c>
      <c r="P36" s="64">
        <v>0.32</v>
      </c>
    </row>
    <row r="37" spans="1:16" ht="14.1" customHeight="1" thickBot="1" x14ac:dyDescent="0.25">
      <c r="D37" s="26"/>
      <c r="E37" s="27"/>
      <c r="F37" s="24"/>
      <c r="H37" s="58" t="s">
        <v>93</v>
      </c>
      <c r="I37" s="65"/>
      <c r="J37" s="65"/>
      <c r="K37" s="65"/>
      <c r="L37" s="65"/>
      <c r="M37" s="65"/>
      <c r="N37" s="65"/>
      <c r="O37" s="65"/>
      <c r="P37" s="65"/>
    </row>
    <row r="38" spans="1:16" ht="20.100000000000001" customHeight="1" x14ac:dyDescent="0.2">
      <c r="A38" s="15" t="s">
        <v>37</v>
      </c>
      <c r="D38" s="26"/>
      <c r="E38" s="27"/>
      <c r="F38" s="24"/>
      <c r="H38" s="56" t="s">
        <v>122</v>
      </c>
      <c r="I38" s="64">
        <v>33.43</v>
      </c>
      <c r="J38" s="64">
        <v>2.9</v>
      </c>
      <c r="K38" s="64">
        <v>18.760000000000002</v>
      </c>
      <c r="L38" s="64">
        <v>0.42</v>
      </c>
      <c r="M38" s="64">
        <v>25.91</v>
      </c>
      <c r="N38" s="64">
        <v>0.38</v>
      </c>
      <c r="O38" s="64">
        <v>31.89</v>
      </c>
      <c r="P38" s="64">
        <v>0.38</v>
      </c>
    </row>
    <row r="39" spans="1:16" ht="15" customHeight="1" thickBot="1" x14ac:dyDescent="0.25">
      <c r="A39" s="7" t="s">
        <v>31</v>
      </c>
      <c r="D39" s="42">
        <v>0.2</v>
      </c>
      <c r="E39" s="28" t="s">
        <v>41</v>
      </c>
      <c r="F39" s="24"/>
      <c r="H39" s="58" t="s">
        <v>94</v>
      </c>
      <c r="I39" s="65"/>
      <c r="J39" s="65"/>
      <c r="K39" s="65"/>
      <c r="L39" s="65"/>
      <c r="M39" s="65"/>
      <c r="N39" s="65"/>
      <c r="O39" s="65"/>
      <c r="P39" s="65"/>
    </row>
    <row r="40" spans="1:16" ht="17.100000000000001" customHeight="1" x14ac:dyDescent="0.2">
      <c r="D40" s="26"/>
      <c r="E40" s="28"/>
      <c r="F40" s="24"/>
    </row>
    <row r="41" spans="1:16" ht="15" customHeight="1" x14ac:dyDescent="0.2">
      <c r="C41" s="79" t="s">
        <v>35</v>
      </c>
      <c r="D41" s="82"/>
      <c r="E41" s="79" t="s">
        <v>50</v>
      </c>
      <c r="F41" s="82"/>
    </row>
    <row r="42" spans="1:16" ht="15.95" customHeight="1" x14ac:dyDescent="0.2">
      <c r="A42" s="7" t="s">
        <v>38</v>
      </c>
      <c r="C42" s="85">
        <f>B47*D39*2.78</f>
        <v>37.548533333333339</v>
      </c>
      <c r="D42" s="86"/>
      <c r="E42" s="83">
        <f>C42*D26</f>
        <v>6.7587360000000007</v>
      </c>
      <c r="F42" s="84"/>
    </row>
    <row r="43" spans="1:16" ht="9" customHeight="1" x14ac:dyDescent="0.2">
      <c r="D43" s="29"/>
    </row>
    <row r="44" spans="1:16" ht="31.5" x14ac:dyDescent="0.2">
      <c r="A44" s="30" t="s">
        <v>20</v>
      </c>
      <c r="B44" s="30" t="s">
        <v>17</v>
      </c>
      <c r="C44" s="30" t="s">
        <v>19</v>
      </c>
      <c r="D44" s="30" t="s">
        <v>18</v>
      </c>
      <c r="E44" s="31" t="s">
        <v>13</v>
      </c>
      <c r="F44" s="32" t="s">
        <v>14</v>
      </c>
    </row>
    <row r="45" spans="1:16" x14ac:dyDescent="0.2">
      <c r="A45" s="33">
        <v>5</v>
      </c>
      <c r="B45" s="34">
        <f t="shared" ref="B45:B54" si="0">$D$34/((A45/60)+$E$34)</f>
        <v>93.507692307692324</v>
      </c>
      <c r="C45" s="35">
        <f>$F$26*B45*2.78*$D$36</f>
        <v>38.472804923076922</v>
      </c>
      <c r="D45" s="35">
        <f>(C45/1000)*A45*60</f>
        <v>11.541841476923075</v>
      </c>
      <c r="E45" s="61">
        <f>($E$42/1000)*A45*60</f>
        <v>2.0276207999999998</v>
      </c>
      <c r="F45" s="62">
        <f>IF(D45-E45&lt;=0,"-",D45-E45)</f>
        <v>9.5142206769230757</v>
      </c>
    </row>
    <row r="46" spans="1:16" x14ac:dyDescent="0.2">
      <c r="A46" s="33">
        <v>10</v>
      </c>
      <c r="B46" s="34">
        <f t="shared" si="0"/>
        <v>78.425806451612914</v>
      </c>
      <c r="C46" s="35">
        <f t="shared" ref="C46:C54" si="1">$F$26*B46*2.78*$D$36</f>
        <v>32.26751380645161</v>
      </c>
      <c r="D46" s="35">
        <f t="shared" ref="D46:D54" si="2">(C46/1000)*A46*60</f>
        <v>19.360508283870963</v>
      </c>
      <c r="E46" s="61">
        <f t="shared" ref="E46:E54" si="3">($E$42/1000)*A46*60</f>
        <v>4.0552415999999996</v>
      </c>
      <c r="F46" s="62">
        <f t="shared" ref="F46:F54" si="4">IF(D46-E46&lt;=0,"-",D46-E46)</f>
        <v>15.305266683870965</v>
      </c>
    </row>
    <row r="47" spans="1:16" x14ac:dyDescent="0.2">
      <c r="A47" s="33">
        <v>15</v>
      </c>
      <c r="B47" s="34">
        <f t="shared" si="0"/>
        <v>67.533333333333346</v>
      </c>
      <c r="C47" s="35">
        <f t="shared" si="1"/>
        <v>27.785914666666667</v>
      </c>
      <c r="D47" s="35">
        <f t="shared" si="2"/>
        <v>25.007323200000002</v>
      </c>
      <c r="E47" s="61">
        <f t="shared" si="3"/>
        <v>6.0828624000000007</v>
      </c>
      <c r="F47" s="62">
        <f t="shared" si="4"/>
        <v>18.924460800000002</v>
      </c>
    </row>
    <row r="48" spans="1:16" x14ac:dyDescent="0.2">
      <c r="A48" s="33">
        <v>20</v>
      </c>
      <c r="B48" s="34">
        <f t="shared" si="0"/>
        <v>59.297560975609763</v>
      </c>
      <c r="C48" s="35">
        <f t="shared" si="1"/>
        <v>24.397388487804879</v>
      </c>
      <c r="D48" s="35">
        <f t="shared" si="2"/>
        <v>29.276866185365854</v>
      </c>
      <c r="E48" s="61">
        <f t="shared" si="3"/>
        <v>8.1104831999999991</v>
      </c>
      <c r="F48" s="62">
        <f t="shared" si="4"/>
        <v>21.166382985365857</v>
      </c>
    </row>
    <row r="49" spans="1:8" x14ac:dyDescent="0.2">
      <c r="A49" s="33">
        <v>30</v>
      </c>
      <c r="B49" s="34">
        <f t="shared" si="0"/>
        <v>47.670588235294126</v>
      </c>
      <c r="C49" s="35">
        <f t="shared" si="1"/>
        <v>19.613586823529413</v>
      </c>
      <c r="D49" s="35">
        <f t="shared" si="2"/>
        <v>35.304456282352945</v>
      </c>
      <c r="E49" s="61">
        <f t="shared" si="3"/>
        <v>12.165724800000001</v>
      </c>
      <c r="F49" s="62">
        <f t="shared" si="4"/>
        <v>23.138731482352945</v>
      </c>
    </row>
    <row r="50" spans="1:8" ht="12.75" customHeight="1" x14ac:dyDescent="0.2">
      <c r="A50" s="33">
        <v>40</v>
      </c>
      <c r="B50" s="34">
        <f t="shared" si="0"/>
        <v>39.855737704918042</v>
      </c>
      <c r="C50" s="35">
        <f t="shared" si="1"/>
        <v>16.398244721311478</v>
      </c>
      <c r="D50" s="35">
        <f t="shared" si="2"/>
        <v>39.355787331147546</v>
      </c>
      <c r="E50" s="61">
        <f t="shared" si="3"/>
        <v>16.220966399999998</v>
      </c>
      <c r="F50" s="62">
        <f t="shared" si="4"/>
        <v>23.134820931147548</v>
      </c>
    </row>
    <row r="51" spans="1:8" x14ac:dyDescent="0.2">
      <c r="A51" s="33">
        <v>60</v>
      </c>
      <c r="B51" s="34">
        <f t="shared" si="0"/>
        <v>30.014814814814816</v>
      </c>
      <c r="C51" s="35">
        <f t="shared" si="1"/>
        <v>12.349295407407405</v>
      </c>
      <c r="D51" s="35">
        <f t="shared" si="2"/>
        <v>44.457463466666667</v>
      </c>
      <c r="E51" s="61">
        <f t="shared" si="3"/>
        <v>24.331449600000003</v>
      </c>
      <c r="F51" s="62">
        <f t="shared" si="4"/>
        <v>20.126013866666664</v>
      </c>
    </row>
    <row r="52" spans="1:8" ht="13.5" customHeight="1" x14ac:dyDescent="0.2">
      <c r="A52" s="33">
        <v>90</v>
      </c>
      <c r="B52" s="34">
        <f t="shared" si="0"/>
        <v>21.902702702702705</v>
      </c>
      <c r="C52" s="35">
        <f t="shared" si="1"/>
        <v>9.0116479999999992</v>
      </c>
      <c r="D52" s="35">
        <f t="shared" si="2"/>
        <v>48.662899199999998</v>
      </c>
      <c r="E52" s="61">
        <f t="shared" si="3"/>
        <v>36.497174400000006</v>
      </c>
      <c r="F52" s="62">
        <f t="shared" si="4"/>
        <v>12.165724799999992</v>
      </c>
    </row>
    <row r="53" spans="1:8" ht="13.5" customHeight="1" x14ac:dyDescent="0.2">
      <c r="A53" s="33">
        <v>120</v>
      </c>
      <c r="B53" s="34">
        <f t="shared" si="0"/>
        <v>17.242553191489364</v>
      </c>
      <c r="C53" s="35">
        <f t="shared" si="1"/>
        <v>7.0942760851063822</v>
      </c>
      <c r="D53" s="35">
        <f t="shared" si="2"/>
        <v>51.078787812765952</v>
      </c>
      <c r="E53" s="61">
        <f t="shared" si="3"/>
        <v>48.662899200000005</v>
      </c>
      <c r="F53" s="62">
        <f t="shared" si="4"/>
        <v>2.4158886127659471</v>
      </c>
    </row>
    <row r="54" spans="1:8" x14ac:dyDescent="0.2">
      <c r="A54" s="33">
        <v>180</v>
      </c>
      <c r="B54" s="34">
        <f t="shared" si="0"/>
        <v>12.095522388059702</v>
      </c>
      <c r="C54" s="35">
        <f t="shared" si="1"/>
        <v>4.9765817313432832</v>
      </c>
      <c r="D54" s="35">
        <f t="shared" si="2"/>
        <v>53.747082698507462</v>
      </c>
      <c r="E54" s="61">
        <f t="shared" si="3"/>
        <v>72.994348800000012</v>
      </c>
      <c r="F54" s="63" t="str">
        <f t="shared" si="4"/>
        <v>-</v>
      </c>
    </row>
    <row r="55" spans="1:8" ht="6" customHeight="1" x14ac:dyDescent="0.2">
      <c r="A55" s="18"/>
      <c r="B55" s="36"/>
      <c r="C55" s="37"/>
      <c r="D55" s="5"/>
      <c r="E55" s="5"/>
      <c r="F55" s="4"/>
      <c r="H55" s="1">
        <v>0</v>
      </c>
    </row>
    <row r="56" spans="1:8" x14ac:dyDescent="0.2">
      <c r="A56" s="1"/>
      <c r="B56" s="36"/>
      <c r="C56" s="7" t="s">
        <v>36</v>
      </c>
      <c r="D56" s="1"/>
      <c r="E56" s="37"/>
      <c r="F56" s="43">
        <f>MAX(F45:F54)</f>
        <v>23.138731482352945</v>
      </c>
      <c r="G56" s="5"/>
    </row>
    <row r="57" spans="1:8" ht="12" customHeight="1" x14ac:dyDescent="0.2">
      <c r="A57" s="18"/>
      <c r="B57" s="36"/>
      <c r="C57" s="37"/>
      <c r="D57" s="37"/>
      <c r="E57" s="37"/>
      <c r="F57" s="38"/>
    </row>
    <row r="58" spans="1:8" ht="18" customHeight="1" x14ac:dyDescent="0.2">
      <c r="A58" s="39" t="s">
        <v>11</v>
      </c>
      <c r="B58" s="74" t="s">
        <v>6</v>
      </c>
      <c r="C58" s="75"/>
      <c r="D58" s="75"/>
      <c r="E58" s="75"/>
      <c r="F58" s="76"/>
    </row>
    <row r="59" spans="1:8" ht="15.75" customHeight="1" x14ac:dyDescent="0.2"/>
    <row r="60" spans="1:8" ht="6" customHeight="1" x14ac:dyDescent="0.2">
      <c r="A60" s="40"/>
      <c r="B60" s="40"/>
      <c r="C60" s="40"/>
    </row>
    <row r="61" spans="1:8" x14ac:dyDescent="0.2">
      <c r="A61" s="41"/>
      <c r="B61" s="7" t="s">
        <v>124</v>
      </c>
    </row>
    <row r="62" spans="1:8" ht="18" customHeight="1" x14ac:dyDescent="0.2"/>
  </sheetData>
  <sheetProtection algorithmName="SHA-512" hashValue="OqXDC0Q4bh8MFzv2tQzg7ZLJBvkNeC5RGxTFh6CpGIm+Jsp0zW1luO2Zfl48f7dJO2muQ3YpCkGgWPjPfU2SpQ==" saltValue="HlpcQqtkqWQQUWsunHwAiw==" spinCount="100000" sheet="1" selectLockedCells="1"/>
  <protectedRanges>
    <protectedRange sqref="B58:F58" name="Plage6"/>
    <protectedRange sqref="E42" name="Plage4"/>
    <protectedRange sqref="E30 C20:F22" name="Plage2"/>
    <protectedRange sqref="C10:F13" name="Plage1"/>
    <protectedRange sqref="D33:E33" name="Plage3"/>
    <protectedRange sqref="D36" name="Plage5"/>
  </protectedRanges>
  <sortState xmlns:xlrd2="http://schemas.microsoft.com/office/spreadsheetml/2017/richdata2" ref="R30:S35">
    <sortCondition ref="R30:R35"/>
  </sortState>
  <mergeCells count="66">
    <mergeCell ref="N28:N29"/>
    <mergeCell ref="O28:O29"/>
    <mergeCell ref="P28:P29"/>
    <mergeCell ref="I28:I29"/>
    <mergeCell ref="J28:J29"/>
    <mergeCell ref="K28:K29"/>
    <mergeCell ref="L28:L29"/>
    <mergeCell ref="M28:M29"/>
    <mergeCell ref="A7:E7"/>
    <mergeCell ref="D33:E33"/>
    <mergeCell ref="B58:F58"/>
    <mergeCell ref="C12:F12"/>
    <mergeCell ref="C10:F10"/>
    <mergeCell ref="C11:F11"/>
    <mergeCell ref="C13:F13"/>
    <mergeCell ref="E24:F24"/>
    <mergeCell ref="C24:D24"/>
    <mergeCell ref="C41:D41"/>
    <mergeCell ref="E42:F42"/>
    <mergeCell ref="E41:F41"/>
    <mergeCell ref="C42:D42"/>
    <mergeCell ref="H26:H27"/>
    <mergeCell ref="I26:J26"/>
    <mergeCell ref="K26:L26"/>
    <mergeCell ref="M26:N26"/>
    <mergeCell ref="O26:P26"/>
    <mergeCell ref="I30:I31"/>
    <mergeCell ref="J30:J31"/>
    <mergeCell ref="K30:K31"/>
    <mergeCell ref="L30:L31"/>
    <mergeCell ref="M30:M31"/>
    <mergeCell ref="N30:N31"/>
    <mergeCell ref="O30:O31"/>
    <mergeCell ref="P30:P31"/>
    <mergeCell ref="N32:N33"/>
    <mergeCell ref="O32:O33"/>
    <mergeCell ref="P32:P33"/>
    <mergeCell ref="N34:N35"/>
    <mergeCell ref="O34:O35"/>
    <mergeCell ref="P34:P35"/>
    <mergeCell ref="I32:I33"/>
    <mergeCell ref="J32:J33"/>
    <mergeCell ref="K32:K33"/>
    <mergeCell ref="L32:L33"/>
    <mergeCell ref="M32:M33"/>
    <mergeCell ref="I34:I35"/>
    <mergeCell ref="J34:J35"/>
    <mergeCell ref="K34:K35"/>
    <mergeCell ref="L34:L35"/>
    <mergeCell ref="M34:M35"/>
    <mergeCell ref="N36:N37"/>
    <mergeCell ref="O36:O37"/>
    <mergeCell ref="P36:P37"/>
    <mergeCell ref="I38:I39"/>
    <mergeCell ref="J38:J39"/>
    <mergeCell ref="K38:K39"/>
    <mergeCell ref="L38:L39"/>
    <mergeCell ref="M38:M39"/>
    <mergeCell ref="N38:N39"/>
    <mergeCell ref="O38:O39"/>
    <mergeCell ref="P38:P39"/>
    <mergeCell ref="I36:I37"/>
    <mergeCell ref="J36:J37"/>
    <mergeCell ref="K36:K37"/>
    <mergeCell ref="L36:L37"/>
    <mergeCell ref="M36:M37"/>
  </mergeCells>
  <phoneticPr fontId="0" type="noConversion"/>
  <dataValidations count="3">
    <dataValidation type="list" allowBlank="1" showInputMessage="1" showErrorMessage="1" sqref="D40" xr:uid="{00000000-0002-0000-0000-000000000000}">
      <formula1>"0.10, 0.11, 0.12, 0.13, 0.14, 0.15, 0.16, 0.17, 0.18, 0.19, 0.20"</formula1>
    </dataValidation>
    <dataValidation type="list" allowBlank="1" showInputMessage="1" showErrorMessage="1" sqref="D33:E33" xr:uid="{00000000-0002-0000-0000-000002000000}">
      <formula1>"Bas Valais / Unteres Wallis,Val d’Entremont / Tal von Entremont,Plaine du Rhône / Ebene der Rhone,Rive droite du Rhône / Rechtes Ufer der Rhone,Rive gauche du Rhône / Linkes Ufer der Rhone,Haut Valais / Oberwallis"</formula1>
    </dataValidation>
    <dataValidation type="list" allowBlank="1" showInputMessage="1" showErrorMessage="1" sqref="E30" xr:uid="{57B9D923-3350-41F2-B1A1-44FA1CB4A30E}">
      <formula1>"1,2,5,10"</formula1>
    </dataValidation>
  </dataValidations>
  <pageMargins left="0.98425196850393704" right="0.47244094488188981" top="0.59055118110236227" bottom="0.62992125984251968" header="0.51181102362204722" footer="0.51181102362204722"/>
  <pageSetup paperSize="9" scale="95" orientation="portrait" r:id="rId1"/>
  <headerFooter alignWithMargins="0">
    <oddFooter>&amp;L&amp;8&amp;F&amp;R&amp;8&amp;D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Feuil1!$A$8:$A$10</xm:f>
          </x14:formula1>
          <xm:sqref>D36</xm:sqref>
        </x14:dataValidation>
        <x14:dataValidation type="list" allowBlank="1" showInputMessage="1" showErrorMessage="1" xr:uid="{00000000-0002-0000-0000-000004000000}">
          <x14:formula1>
            <xm:f>Feuil1!$B$8:$B$28</xm:f>
          </x14:formula1>
          <xm:sqref>C22:F22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10D1-B6F7-4507-A040-D375CB5FE66B}">
  <dimension ref="A1:R62"/>
  <sheetViews>
    <sheetView showGridLines="0" tabSelected="1" zoomScaleNormal="100" workbookViewId="0">
      <selection activeCell="D36" sqref="D36"/>
    </sheetView>
  </sheetViews>
  <sheetFormatPr baseColWidth="10" defaultColWidth="11.42578125" defaultRowHeight="12.75" x14ac:dyDescent="0.2"/>
  <cols>
    <col min="1" max="1" width="15.5703125" style="7" customWidth="1"/>
    <col min="2" max="2" width="14.85546875" style="7" customWidth="1"/>
    <col min="3" max="3" width="12.7109375" style="7" customWidth="1"/>
    <col min="4" max="4" width="15.140625" style="7" customWidth="1"/>
    <col min="5" max="5" width="13.7109375" style="7" customWidth="1"/>
    <col min="6" max="6" width="14.140625" style="7" customWidth="1"/>
    <col min="7" max="7" width="11.42578125" style="1"/>
    <col min="8" max="8" width="44.42578125" style="1" customWidth="1"/>
    <col min="9" max="16" width="5.5703125" style="1" customWidth="1"/>
    <col min="17" max="17" width="11.42578125" style="1"/>
    <col min="18" max="18" width="25.7109375" style="1" customWidth="1"/>
    <col min="19" max="16384" width="11.42578125" style="1"/>
  </cols>
  <sheetData>
    <row r="1" spans="1:6" ht="15" customHeight="1" x14ac:dyDescent="0.2">
      <c r="C1" s="8" t="s">
        <v>54</v>
      </c>
    </row>
    <row r="2" spans="1:6" ht="15" customHeight="1" x14ac:dyDescent="0.2">
      <c r="C2" s="54" t="s">
        <v>52</v>
      </c>
    </row>
    <row r="3" spans="1:6" ht="15" customHeight="1" x14ac:dyDescent="0.2">
      <c r="C3" s="8" t="s">
        <v>55</v>
      </c>
    </row>
    <row r="4" spans="1:6" ht="15" customHeight="1" x14ac:dyDescent="0.2">
      <c r="C4" s="54" t="s">
        <v>53</v>
      </c>
    </row>
    <row r="5" spans="1:6" ht="6" customHeight="1" x14ac:dyDescent="0.2">
      <c r="A5" s="9"/>
      <c r="B5" s="9"/>
      <c r="C5" s="10"/>
      <c r="D5" s="10"/>
      <c r="E5" s="10"/>
      <c r="F5" s="10"/>
    </row>
    <row r="6" spans="1:6" ht="9" customHeight="1" x14ac:dyDescent="0.2"/>
    <row r="7" spans="1:6" ht="18" customHeight="1" x14ac:dyDescent="0.2">
      <c r="A7" s="70" t="s">
        <v>56</v>
      </c>
      <c r="B7" s="71"/>
      <c r="C7" s="71"/>
      <c r="D7" s="71"/>
      <c r="E7" s="71"/>
      <c r="F7" s="11"/>
    </row>
    <row r="8" spans="1:6" ht="3.95" customHeight="1" x14ac:dyDescent="0.2"/>
    <row r="9" spans="1:6" ht="18" customHeight="1" x14ac:dyDescent="0.2">
      <c r="A9" s="12" t="s">
        <v>0</v>
      </c>
    </row>
    <row r="10" spans="1:6" ht="15" customHeight="1" x14ac:dyDescent="0.2">
      <c r="A10" s="7" t="s">
        <v>0</v>
      </c>
      <c r="C10" s="77" t="s">
        <v>100</v>
      </c>
      <c r="D10" s="78"/>
      <c r="E10" s="78"/>
      <c r="F10" s="78"/>
    </row>
    <row r="11" spans="1:6" ht="15" customHeight="1" x14ac:dyDescent="0.2">
      <c r="A11" s="7" t="s">
        <v>57</v>
      </c>
      <c r="C11" s="77" t="s">
        <v>100</v>
      </c>
      <c r="D11" s="78"/>
      <c r="E11" s="78"/>
      <c r="F11" s="78"/>
    </row>
    <row r="12" spans="1:6" ht="15" customHeight="1" x14ac:dyDescent="0.2">
      <c r="A12" s="7" t="s">
        <v>58</v>
      </c>
      <c r="C12" s="77" t="s">
        <v>100</v>
      </c>
      <c r="D12" s="78"/>
      <c r="E12" s="78"/>
      <c r="F12" s="78"/>
    </row>
    <row r="13" spans="1:6" ht="15" customHeight="1" x14ac:dyDescent="0.2">
      <c r="A13" s="7" t="s">
        <v>59</v>
      </c>
      <c r="C13" s="77" t="s">
        <v>100</v>
      </c>
      <c r="D13" s="78"/>
      <c r="E13" s="78"/>
      <c r="F13" s="78"/>
    </row>
    <row r="14" spans="1:6" ht="6" customHeight="1" x14ac:dyDescent="0.2">
      <c r="C14" s="13"/>
      <c r="D14" s="14"/>
      <c r="E14" s="14"/>
      <c r="F14" s="14"/>
    </row>
    <row r="15" spans="1:6" ht="18" customHeight="1" x14ac:dyDescent="0.2">
      <c r="A15" s="12" t="s">
        <v>60</v>
      </c>
      <c r="C15" s="13"/>
      <c r="D15" s="14"/>
      <c r="E15" s="14"/>
      <c r="F15" s="14"/>
    </row>
    <row r="16" spans="1:6" ht="15" customHeight="1" x14ac:dyDescent="0.2">
      <c r="A16" s="7" t="s">
        <v>61</v>
      </c>
      <c r="C16" s="7" t="s">
        <v>9</v>
      </c>
    </row>
    <row r="17" spans="1:18" ht="15" customHeight="1" x14ac:dyDescent="0.2">
      <c r="A17" s="7" t="s">
        <v>62</v>
      </c>
      <c r="C17" s="7" t="s">
        <v>3</v>
      </c>
    </row>
    <row r="18" spans="1:18" ht="6" customHeight="1" x14ac:dyDescent="0.2"/>
    <row r="19" spans="1:18" ht="18" customHeight="1" x14ac:dyDescent="0.2">
      <c r="A19" s="12" t="s">
        <v>104</v>
      </c>
    </row>
    <row r="20" spans="1:18" ht="15" customHeight="1" x14ac:dyDescent="0.2">
      <c r="A20" s="7" t="s">
        <v>63</v>
      </c>
      <c r="C20" s="2" t="s">
        <v>101</v>
      </c>
      <c r="D20" s="2" t="s">
        <v>101</v>
      </c>
      <c r="E20" s="2" t="s">
        <v>101</v>
      </c>
      <c r="F20" s="2" t="s">
        <v>101</v>
      </c>
    </row>
    <row r="21" spans="1:18" ht="15" customHeight="1" x14ac:dyDescent="0.2">
      <c r="A21" s="7" t="s">
        <v>64</v>
      </c>
      <c r="C21" s="2">
        <v>800</v>
      </c>
      <c r="D21" s="2">
        <v>600</v>
      </c>
      <c r="E21" s="2">
        <v>400</v>
      </c>
      <c r="F21" s="2">
        <v>0</v>
      </c>
    </row>
    <row r="22" spans="1:18" ht="15" customHeight="1" x14ac:dyDescent="0.2">
      <c r="A22" s="7" t="s">
        <v>65</v>
      </c>
      <c r="C22" s="3">
        <v>1</v>
      </c>
      <c r="D22" s="3">
        <v>1</v>
      </c>
      <c r="E22" s="3">
        <v>0.2</v>
      </c>
      <c r="F22" s="3">
        <v>0</v>
      </c>
    </row>
    <row r="23" spans="1:18" ht="9" customHeight="1" x14ac:dyDescent="0.2">
      <c r="C23" s="16"/>
      <c r="D23" s="17"/>
      <c r="E23" s="18"/>
      <c r="F23" s="18"/>
    </row>
    <row r="24" spans="1:18" ht="15" customHeight="1" x14ac:dyDescent="0.2">
      <c r="C24" s="81" t="s">
        <v>26</v>
      </c>
      <c r="D24" s="80"/>
      <c r="E24" s="79" t="s">
        <v>27</v>
      </c>
      <c r="F24" s="80"/>
    </row>
    <row r="25" spans="1:18" ht="15" customHeight="1" thickBot="1" x14ac:dyDescent="0.25">
      <c r="C25" s="19" t="s">
        <v>22</v>
      </c>
      <c r="D25" s="19" t="s">
        <v>23</v>
      </c>
      <c r="E25" s="19" t="s">
        <v>24</v>
      </c>
      <c r="F25" s="19" t="s">
        <v>25</v>
      </c>
    </row>
    <row r="26" spans="1:18" ht="15" customHeight="1" thickBot="1" x14ac:dyDescent="0.25">
      <c r="A26" s="7" t="s">
        <v>66</v>
      </c>
      <c r="C26" s="20">
        <f>C21+D21+E21+F21</f>
        <v>1800</v>
      </c>
      <c r="D26" s="21">
        <f>C26/10000</f>
        <v>0.18</v>
      </c>
      <c r="E26" s="20">
        <f>(C21*C22)+(D21*D22)+(E21*E22)+(F21*F22)</f>
        <v>1480</v>
      </c>
      <c r="F26" s="21">
        <f>E26/10000</f>
        <v>0.14799999999999999</v>
      </c>
      <c r="H26" s="66" t="s">
        <v>106</v>
      </c>
      <c r="I26" s="68" t="s">
        <v>107</v>
      </c>
      <c r="J26" s="69"/>
      <c r="K26" s="68" t="s">
        <v>108</v>
      </c>
      <c r="L26" s="69"/>
      <c r="M26" s="68" t="s">
        <v>109</v>
      </c>
      <c r="N26" s="69"/>
      <c r="O26" s="68" t="s">
        <v>110</v>
      </c>
      <c r="P26" s="69"/>
    </row>
    <row r="27" spans="1:18" ht="11.45" customHeight="1" thickBot="1" x14ac:dyDescent="0.25">
      <c r="D27" s="22"/>
      <c r="H27" s="67"/>
      <c r="I27" s="55" t="s">
        <v>4</v>
      </c>
      <c r="J27" s="55" t="s">
        <v>5</v>
      </c>
      <c r="K27" s="55" t="s">
        <v>4</v>
      </c>
      <c r="L27" s="55" t="s">
        <v>5</v>
      </c>
      <c r="M27" s="55" t="s">
        <v>4</v>
      </c>
      <c r="N27" s="55" t="s">
        <v>5</v>
      </c>
      <c r="O27" s="55" t="s">
        <v>4</v>
      </c>
      <c r="P27" s="55" t="s">
        <v>5</v>
      </c>
    </row>
    <row r="28" spans="1:18" ht="15" customHeight="1" x14ac:dyDescent="0.2">
      <c r="A28" s="15" t="s">
        <v>102</v>
      </c>
      <c r="D28" s="22"/>
      <c r="F28" s="45" t="s">
        <v>40</v>
      </c>
      <c r="H28" s="56" t="s">
        <v>117</v>
      </c>
      <c r="I28" s="64">
        <v>10.37</v>
      </c>
      <c r="J28" s="64">
        <v>0.3</v>
      </c>
      <c r="K28" s="64">
        <v>24.37</v>
      </c>
      <c r="L28" s="64">
        <v>0.31</v>
      </c>
      <c r="M28" s="64">
        <v>34.1</v>
      </c>
      <c r="N28" s="64">
        <v>0.33</v>
      </c>
      <c r="O28" s="64">
        <v>40.520000000000003</v>
      </c>
      <c r="P28" s="64">
        <v>0.35</v>
      </c>
      <c r="R28" s="57"/>
    </row>
    <row r="29" spans="1:18" ht="15" customHeight="1" thickBot="1" x14ac:dyDescent="0.25">
      <c r="A29" s="15"/>
      <c r="D29" s="22"/>
      <c r="F29" s="45"/>
      <c r="H29" s="58" t="s">
        <v>111</v>
      </c>
      <c r="I29" s="65"/>
      <c r="J29" s="65"/>
      <c r="K29" s="65"/>
      <c r="L29" s="65"/>
      <c r="M29" s="65"/>
      <c r="N29" s="65"/>
      <c r="O29" s="65"/>
      <c r="P29" s="65"/>
    </row>
    <row r="30" spans="1:18" ht="15" customHeight="1" x14ac:dyDescent="0.2">
      <c r="A30" s="7" t="s">
        <v>103</v>
      </c>
      <c r="D30" s="23" t="s">
        <v>96</v>
      </c>
      <c r="E30" s="2">
        <v>10</v>
      </c>
      <c r="F30" s="45" t="s">
        <v>98</v>
      </c>
      <c r="H30" s="56" t="s">
        <v>118</v>
      </c>
      <c r="I30" s="64">
        <v>36.549999999999997</v>
      </c>
      <c r="J30" s="64">
        <v>1.89</v>
      </c>
      <c r="K30" s="64">
        <v>26.1</v>
      </c>
      <c r="L30" s="64">
        <v>0.45</v>
      </c>
      <c r="M30" s="64">
        <v>41.26</v>
      </c>
      <c r="N30" s="64">
        <v>0.51</v>
      </c>
      <c r="O30" s="64">
        <v>56.74</v>
      </c>
      <c r="P30" s="64">
        <v>0.62</v>
      </c>
    </row>
    <row r="31" spans="1:18" ht="15" customHeight="1" thickBot="1" x14ac:dyDescent="0.25">
      <c r="D31" s="22"/>
      <c r="F31" s="45"/>
      <c r="H31" s="58" t="s">
        <v>112</v>
      </c>
      <c r="I31" s="65"/>
      <c r="J31" s="65"/>
      <c r="K31" s="65"/>
      <c r="L31" s="65"/>
      <c r="M31" s="65"/>
      <c r="N31" s="65"/>
      <c r="O31" s="65"/>
      <c r="P31" s="65"/>
    </row>
    <row r="32" spans="1:18" ht="18" customHeight="1" x14ac:dyDescent="0.2">
      <c r="D32" s="23" t="s">
        <v>4</v>
      </c>
      <c r="E32" s="23" t="s">
        <v>5</v>
      </c>
      <c r="F32" s="44">
        <v>1</v>
      </c>
      <c r="H32" s="56" t="s">
        <v>119</v>
      </c>
      <c r="I32" s="64">
        <v>11.7</v>
      </c>
      <c r="J32" s="64">
        <v>0.85</v>
      </c>
      <c r="K32" s="64">
        <v>13.84</v>
      </c>
      <c r="L32" s="64">
        <v>0.43</v>
      </c>
      <c r="M32" s="64">
        <v>19.04</v>
      </c>
      <c r="N32" s="64">
        <v>0.38</v>
      </c>
      <c r="O32" s="64">
        <v>23.09</v>
      </c>
      <c r="P32" s="64">
        <v>0.36</v>
      </c>
    </row>
    <row r="33" spans="1:16" ht="15" customHeight="1" thickBot="1" x14ac:dyDescent="0.25">
      <c r="A33" s="7" t="s">
        <v>67</v>
      </c>
      <c r="D33" s="72" t="s">
        <v>117</v>
      </c>
      <c r="E33" s="73"/>
      <c r="F33" s="59"/>
      <c r="H33" s="58" t="s">
        <v>113</v>
      </c>
      <c r="I33" s="65"/>
      <c r="J33" s="65"/>
      <c r="K33" s="65"/>
      <c r="L33" s="65"/>
      <c r="M33" s="65"/>
      <c r="N33" s="65"/>
      <c r="O33" s="65"/>
      <c r="P33" s="65"/>
    </row>
    <row r="34" spans="1:16" ht="21.95" customHeight="1" x14ac:dyDescent="0.2">
      <c r="A34" s="7" t="s">
        <v>68</v>
      </c>
      <c r="D34" s="60">
        <f>IF(E30=1,VLOOKUP($D$33,$H$28:$P$39,2,FALSE),IF(E30=2,VLOOKUP($D$33,$H$28:$P$39,4,FALSE),IF(E30=5,VLOOKUP($D$33,$H$28:$P$39,6,FALSE),IF(E30=10,VLOOKUP($D$33,$H$28:$P$39,8,FALSE),""))))</f>
        <v>40.520000000000003</v>
      </c>
      <c r="E34" s="60">
        <f>IF(E30=1,VLOOKUP($D$33,$H$28:$P$39,3,FALSE),IF(E30=2,VLOOKUP($D$33,$H$28:$P$39,5,FALSE),IF(E30=5,VLOOKUP($D$33,$H$28:$P$39,7,FALSE),IF(E30=10,VLOOKUP($D$33,$H$28:$P$39,9,FALSE),""))))</f>
        <v>0.35</v>
      </c>
      <c r="F34" s="59"/>
      <c r="H34" s="56" t="s">
        <v>120</v>
      </c>
      <c r="I34" s="64">
        <v>15.75</v>
      </c>
      <c r="J34" s="64">
        <v>0.97</v>
      </c>
      <c r="K34" s="64">
        <v>28.26</v>
      </c>
      <c r="L34" s="64">
        <v>0.28000000000000003</v>
      </c>
      <c r="M34" s="64">
        <v>39.630000000000003</v>
      </c>
      <c r="N34" s="64">
        <v>0.28000000000000003</v>
      </c>
      <c r="O34" s="64">
        <v>46.89</v>
      </c>
      <c r="P34" s="64">
        <v>0.28999999999999998</v>
      </c>
    </row>
    <row r="35" spans="1:16" ht="16.5" customHeight="1" thickBot="1" x14ac:dyDescent="0.25">
      <c r="D35" s="4"/>
      <c r="E35" s="25"/>
      <c r="F35" s="24"/>
      <c r="H35" s="58" t="s">
        <v>115</v>
      </c>
      <c r="I35" s="65"/>
      <c r="J35" s="65"/>
      <c r="K35" s="65"/>
      <c r="L35" s="65"/>
      <c r="M35" s="65"/>
      <c r="N35" s="65"/>
      <c r="O35" s="65"/>
      <c r="P35" s="65"/>
    </row>
    <row r="36" spans="1:16" ht="15" customHeight="1" x14ac:dyDescent="0.2">
      <c r="A36" s="7" t="s">
        <v>69</v>
      </c>
      <c r="D36" s="6">
        <v>1</v>
      </c>
      <c r="E36" s="46" t="s">
        <v>43</v>
      </c>
      <c r="F36" s="24"/>
      <c r="H36" s="56" t="s">
        <v>121</v>
      </c>
      <c r="I36" s="64">
        <v>14.56</v>
      </c>
      <c r="J36" s="64">
        <v>1</v>
      </c>
      <c r="K36" s="64">
        <v>14.53</v>
      </c>
      <c r="L36" s="64">
        <v>0.44</v>
      </c>
      <c r="M36" s="64">
        <v>18.5</v>
      </c>
      <c r="N36" s="64">
        <v>0.34</v>
      </c>
      <c r="O36" s="64">
        <v>21.95</v>
      </c>
      <c r="P36" s="64">
        <v>0.32</v>
      </c>
    </row>
    <row r="37" spans="1:16" ht="14.1" customHeight="1" thickBot="1" x14ac:dyDescent="0.25">
      <c r="D37" s="26"/>
      <c r="E37" s="27"/>
      <c r="F37" s="24"/>
      <c r="H37" s="58" t="s">
        <v>116</v>
      </c>
      <c r="I37" s="65"/>
      <c r="J37" s="65"/>
      <c r="K37" s="65"/>
      <c r="L37" s="65"/>
      <c r="M37" s="65"/>
      <c r="N37" s="65"/>
      <c r="O37" s="65"/>
      <c r="P37" s="65"/>
    </row>
    <row r="38" spans="1:16" ht="20.100000000000001" customHeight="1" x14ac:dyDescent="0.2">
      <c r="A38" s="15" t="s">
        <v>70</v>
      </c>
      <c r="D38" s="26"/>
      <c r="E38" s="27"/>
      <c r="F38" s="24"/>
      <c r="H38" s="56" t="s">
        <v>122</v>
      </c>
      <c r="I38" s="64">
        <v>33.43</v>
      </c>
      <c r="J38" s="64">
        <v>2.9</v>
      </c>
      <c r="K38" s="64">
        <v>18.760000000000002</v>
      </c>
      <c r="L38" s="64">
        <v>0.42</v>
      </c>
      <c r="M38" s="64">
        <v>25.91</v>
      </c>
      <c r="N38" s="64">
        <v>0.38</v>
      </c>
      <c r="O38" s="64">
        <v>31.89</v>
      </c>
      <c r="P38" s="64">
        <v>0.38</v>
      </c>
    </row>
    <row r="39" spans="1:16" ht="15" customHeight="1" thickBot="1" x14ac:dyDescent="0.25">
      <c r="A39" s="7" t="s">
        <v>71</v>
      </c>
      <c r="D39" s="42">
        <v>0.2</v>
      </c>
      <c r="E39" s="28" t="s">
        <v>72</v>
      </c>
      <c r="F39" s="24"/>
      <c r="H39" s="58" t="s">
        <v>114</v>
      </c>
      <c r="I39" s="65"/>
      <c r="J39" s="65"/>
      <c r="K39" s="65"/>
      <c r="L39" s="65"/>
      <c r="M39" s="65"/>
      <c r="N39" s="65"/>
      <c r="O39" s="65"/>
      <c r="P39" s="65"/>
    </row>
    <row r="40" spans="1:16" ht="17.100000000000001" customHeight="1" x14ac:dyDescent="0.2">
      <c r="D40" s="26"/>
      <c r="E40" s="28"/>
      <c r="F40" s="24"/>
    </row>
    <row r="41" spans="1:16" ht="15" customHeight="1" x14ac:dyDescent="0.2">
      <c r="C41" s="87" t="s">
        <v>73</v>
      </c>
      <c r="D41" s="88"/>
      <c r="E41" s="79" t="s">
        <v>74</v>
      </c>
      <c r="F41" s="82"/>
    </row>
    <row r="42" spans="1:16" ht="15.95" customHeight="1" x14ac:dyDescent="0.2">
      <c r="A42" s="7" t="s">
        <v>105</v>
      </c>
      <c r="C42" s="85">
        <f>B47*D39*2.78</f>
        <v>37.548533333333339</v>
      </c>
      <c r="D42" s="86"/>
      <c r="E42" s="83">
        <f>C42*D26</f>
        <v>6.7587360000000007</v>
      </c>
      <c r="F42" s="84"/>
    </row>
    <row r="43" spans="1:16" ht="9" customHeight="1" x14ac:dyDescent="0.2">
      <c r="D43" s="29"/>
    </row>
    <row r="44" spans="1:16" ht="45" x14ac:dyDescent="0.2">
      <c r="A44" s="30" t="s">
        <v>75</v>
      </c>
      <c r="B44" s="30" t="s">
        <v>76</v>
      </c>
      <c r="C44" s="30" t="s">
        <v>77</v>
      </c>
      <c r="D44" s="30" t="s">
        <v>78</v>
      </c>
      <c r="E44" s="31" t="s">
        <v>79</v>
      </c>
      <c r="F44" s="32" t="s">
        <v>80</v>
      </c>
    </row>
    <row r="45" spans="1:16" x14ac:dyDescent="0.2">
      <c r="A45" s="33">
        <v>5</v>
      </c>
      <c r="B45" s="34">
        <f t="shared" ref="B45:B54" si="0">$D$34/((A45/60)+$E$34)</f>
        <v>93.507692307692324</v>
      </c>
      <c r="C45" s="35">
        <f>$F$26*B45*2.78*$D$36</f>
        <v>38.472804923076922</v>
      </c>
      <c r="D45" s="35">
        <f>(C45/1000)*A45*60</f>
        <v>11.541841476923075</v>
      </c>
      <c r="E45" s="61">
        <f>($E$42/1000)*A45*60</f>
        <v>2.0276207999999998</v>
      </c>
      <c r="F45" s="62">
        <f>IF(D45-E45&lt;=0,"-",D45-E45)</f>
        <v>9.5142206769230757</v>
      </c>
    </row>
    <row r="46" spans="1:16" x14ac:dyDescent="0.2">
      <c r="A46" s="33">
        <v>10</v>
      </c>
      <c r="B46" s="34">
        <f t="shared" si="0"/>
        <v>78.425806451612914</v>
      </c>
      <c r="C46" s="35">
        <f t="shared" ref="C46:C54" si="1">$F$26*B46*2.78*$D$36</f>
        <v>32.26751380645161</v>
      </c>
      <c r="D46" s="35">
        <f t="shared" ref="D46:D54" si="2">(C46/1000)*A46*60</f>
        <v>19.360508283870963</v>
      </c>
      <c r="E46" s="61">
        <f t="shared" ref="E46:E54" si="3">($E$42/1000)*A46*60</f>
        <v>4.0552415999999996</v>
      </c>
      <c r="F46" s="62">
        <f t="shared" ref="F46:F54" si="4">IF(D46-E46&lt;=0,"-",D46-E46)</f>
        <v>15.305266683870965</v>
      </c>
    </row>
    <row r="47" spans="1:16" x14ac:dyDescent="0.2">
      <c r="A47" s="33">
        <v>15</v>
      </c>
      <c r="B47" s="34">
        <f t="shared" si="0"/>
        <v>67.533333333333346</v>
      </c>
      <c r="C47" s="35">
        <f t="shared" si="1"/>
        <v>27.785914666666667</v>
      </c>
      <c r="D47" s="35">
        <f t="shared" si="2"/>
        <v>25.007323200000002</v>
      </c>
      <c r="E47" s="61">
        <f t="shared" si="3"/>
        <v>6.0828624000000007</v>
      </c>
      <c r="F47" s="62">
        <f t="shared" si="4"/>
        <v>18.924460800000002</v>
      </c>
    </row>
    <row r="48" spans="1:16" x14ac:dyDescent="0.2">
      <c r="A48" s="33">
        <v>20</v>
      </c>
      <c r="B48" s="34">
        <f t="shared" si="0"/>
        <v>59.297560975609763</v>
      </c>
      <c r="C48" s="35">
        <f t="shared" si="1"/>
        <v>24.397388487804879</v>
      </c>
      <c r="D48" s="35">
        <f t="shared" si="2"/>
        <v>29.276866185365854</v>
      </c>
      <c r="E48" s="61">
        <f t="shared" si="3"/>
        <v>8.1104831999999991</v>
      </c>
      <c r="F48" s="62">
        <f t="shared" si="4"/>
        <v>21.166382985365857</v>
      </c>
    </row>
    <row r="49" spans="1:8" x14ac:dyDescent="0.2">
      <c r="A49" s="33">
        <v>30</v>
      </c>
      <c r="B49" s="34">
        <f t="shared" si="0"/>
        <v>47.670588235294126</v>
      </c>
      <c r="C49" s="35">
        <f t="shared" si="1"/>
        <v>19.613586823529413</v>
      </c>
      <c r="D49" s="35">
        <f t="shared" si="2"/>
        <v>35.304456282352945</v>
      </c>
      <c r="E49" s="61">
        <f t="shared" si="3"/>
        <v>12.165724800000001</v>
      </c>
      <c r="F49" s="62">
        <f t="shared" si="4"/>
        <v>23.138731482352945</v>
      </c>
    </row>
    <row r="50" spans="1:8" ht="12.75" customHeight="1" x14ac:dyDescent="0.2">
      <c r="A50" s="33">
        <v>40</v>
      </c>
      <c r="B50" s="34">
        <f t="shared" si="0"/>
        <v>39.855737704918042</v>
      </c>
      <c r="C50" s="35">
        <f t="shared" si="1"/>
        <v>16.398244721311478</v>
      </c>
      <c r="D50" s="35">
        <f t="shared" si="2"/>
        <v>39.355787331147546</v>
      </c>
      <c r="E50" s="61">
        <f t="shared" si="3"/>
        <v>16.220966399999998</v>
      </c>
      <c r="F50" s="62">
        <f t="shared" si="4"/>
        <v>23.134820931147548</v>
      </c>
    </row>
    <row r="51" spans="1:8" x14ac:dyDescent="0.2">
      <c r="A51" s="33">
        <v>60</v>
      </c>
      <c r="B51" s="34">
        <f t="shared" si="0"/>
        <v>30.014814814814816</v>
      </c>
      <c r="C51" s="35">
        <f t="shared" si="1"/>
        <v>12.349295407407405</v>
      </c>
      <c r="D51" s="35">
        <f t="shared" si="2"/>
        <v>44.457463466666667</v>
      </c>
      <c r="E51" s="61">
        <f t="shared" si="3"/>
        <v>24.331449600000003</v>
      </c>
      <c r="F51" s="62">
        <f t="shared" si="4"/>
        <v>20.126013866666664</v>
      </c>
    </row>
    <row r="52" spans="1:8" ht="13.5" customHeight="1" x14ac:dyDescent="0.2">
      <c r="A52" s="33">
        <v>90</v>
      </c>
      <c r="B52" s="34">
        <f t="shared" si="0"/>
        <v>21.902702702702705</v>
      </c>
      <c r="C52" s="35">
        <f t="shared" si="1"/>
        <v>9.0116479999999992</v>
      </c>
      <c r="D52" s="35">
        <f t="shared" si="2"/>
        <v>48.662899199999998</v>
      </c>
      <c r="E52" s="61">
        <f t="shared" si="3"/>
        <v>36.497174400000006</v>
      </c>
      <c r="F52" s="62">
        <f t="shared" si="4"/>
        <v>12.165724799999992</v>
      </c>
    </row>
    <row r="53" spans="1:8" ht="13.5" customHeight="1" x14ac:dyDescent="0.2">
      <c r="A53" s="33">
        <v>120</v>
      </c>
      <c r="B53" s="34">
        <f t="shared" si="0"/>
        <v>17.242553191489364</v>
      </c>
      <c r="C53" s="35">
        <f t="shared" si="1"/>
        <v>7.0942760851063822</v>
      </c>
      <c r="D53" s="35">
        <f t="shared" si="2"/>
        <v>51.078787812765952</v>
      </c>
      <c r="E53" s="61">
        <f t="shared" si="3"/>
        <v>48.662899200000005</v>
      </c>
      <c r="F53" s="62">
        <f t="shared" si="4"/>
        <v>2.4158886127659471</v>
      </c>
    </row>
    <row r="54" spans="1:8" x14ac:dyDescent="0.2">
      <c r="A54" s="33">
        <v>180</v>
      </c>
      <c r="B54" s="34">
        <f t="shared" si="0"/>
        <v>12.095522388059702</v>
      </c>
      <c r="C54" s="35">
        <f t="shared" si="1"/>
        <v>4.9765817313432832</v>
      </c>
      <c r="D54" s="35">
        <f t="shared" si="2"/>
        <v>53.747082698507462</v>
      </c>
      <c r="E54" s="61">
        <f t="shared" si="3"/>
        <v>72.994348800000012</v>
      </c>
      <c r="F54" s="63" t="str">
        <f t="shared" si="4"/>
        <v>-</v>
      </c>
    </row>
    <row r="55" spans="1:8" ht="6" customHeight="1" x14ac:dyDescent="0.2">
      <c r="A55" s="18"/>
      <c r="B55" s="36"/>
      <c r="C55" s="37"/>
      <c r="D55" s="5"/>
      <c r="E55" s="5"/>
      <c r="F55" s="4"/>
      <c r="H55" s="1">
        <v>0</v>
      </c>
    </row>
    <row r="56" spans="1:8" x14ac:dyDescent="0.2">
      <c r="A56" s="1"/>
      <c r="B56" s="36"/>
      <c r="C56" s="7" t="s">
        <v>81</v>
      </c>
      <c r="D56" s="1"/>
      <c r="E56" s="37"/>
      <c r="F56" s="43">
        <f>MAX(F45:F54)</f>
        <v>23.138731482352945</v>
      </c>
      <c r="G56" s="5"/>
    </row>
    <row r="57" spans="1:8" ht="12" customHeight="1" x14ac:dyDescent="0.2">
      <c r="A57" s="18"/>
      <c r="B57" s="36"/>
      <c r="C57" s="37"/>
      <c r="D57" s="37"/>
      <c r="E57" s="37"/>
      <c r="F57" s="38"/>
    </row>
    <row r="58" spans="1:8" ht="18" customHeight="1" x14ac:dyDescent="0.2">
      <c r="A58" s="39" t="s">
        <v>82</v>
      </c>
      <c r="B58" s="74" t="s">
        <v>6</v>
      </c>
      <c r="C58" s="75"/>
      <c r="D58" s="75"/>
      <c r="E58" s="75"/>
      <c r="F58" s="76"/>
    </row>
    <row r="59" spans="1:8" ht="15.75" customHeight="1" x14ac:dyDescent="0.2"/>
    <row r="60" spans="1:8" ht="6" customHeight="1" x14ac:dyDescent="0.2">
      <c r="A60" s="40"/>
      <c r="B60" s="40"/>
      <c r="C60" s="40"/>
    </row>
    <row r="61" spans="1:8" x14ac:dyDescent="0.2">
      <c r="A61" s="41"/>
      <c r="B61" s="7" t="s">
        <v>123</v>
      </c>
    </row>
    <row r="62" spans="1:8" ht="18" customHeight="1" x14ac:dyDescent="0.2"/>
  </sheetData>
  <sheetProtection algorithmName="SHA-512" hashValue="9MRjJ+6lKhwIMSPQPo4vKVZM+8DJW4LAn5nM1NUr760cqWc9UF9Zbsi6Dad0FqoKJXkXZ4jp8ys2SaEBucgTWA==" saltValue="qfBzbz6ts1oelUoe56Zr2Q==" spinCount="100000" sheet="1" selectLockedCells="1"/>
  <protectedRanges>
    <protectedRange sqref="B58:F58" name="Plage6"/>
    <protectedRange sqref="E42" name="Plage4"/>
    <protectedRange sqref="E30 C20:F22" name="Plage2"/>
    <protectedRange sqref="C10:F13" name="Plage1"/>
    <protectedRange sqref="D36" name="Plage5"/>
    <protectedRange sqref="D33:E33" name="Plage3_1"/>
  </protectedRanges>
  <mergeCells count="66">
    <mergeCell ref="C24:D24"/>
    <mergeCell ref="E24:F24"/>
    <mergeCell ref="A7:E7"/>
    <mergeCell ref="C10:F10"/>
    <mergeCell ref="C11:F11"/>
    <mergeCell ref="C12:F12"/>
    <mergeCell ref="C13:F13"/>
    <mergeCell ref="H26:H27"/>
    <mergeCell ref="I26:J26"/>
    <mergeCell ref="K26:L26"/>
    <mergeCell ref="M26:N26"/>
    <mergeCell ref="O26:P26"/>
    <mergeCell ref="N28:N29"/>
    <mergeCell ref="O28:O29"/>
    <mergeCell ref="P28:P29"/>
    <mergeCell ref="I30:I31"/>
    <mergeCell ref="J30:J31"/>
    <mergeCell ref="K30:K31"/>
    <mergeCell ref="L30:L31"/>
    <mergeCell ref="M30:M31"/>
    <mergeCell ref="N30:N31"/>
    <mergeCell ref="O30:O31"/>
    <mergeCell ref="I28:I29"/>
    <mergeCell ref="J28:J29"/>
    <mergeCell ref="K28:K29"/>
    <mergeCell ref="L28:L29"/>
    <mergeCell ref="M28:M29"/>
    <mergeCell ref="P30:P31"/>
    <mergeCell ref="I32:I33"/>
    <mergeCell ref="J32:J33"/>
    <mergeCell ref="K32:K33"/>
    <mergeCell ref="L32:L33"/>
    <mergeCell ref="M32:M33"/>
    <mergeCell ref="N32:N33"/>
    <mergeCell ref="O32:O33"/>
    <mergeCell ref="P32:P33"/>
    <mergeCell ref="D33:E33"/>
    <mergeCell ref="I34:I35"/>
    <mergeCell ref="J34:J35"/>
    <mergeCell ref="K34:K35"/>
    <mergeCell ref="L34:L35"/>
    <mergeCell ref="N34:N35"/>
    <mergeCell ref="O34:O35"/>
    <mergeCell ref="P34:P35"/>
    <mergeCell ref="I36:I37"/>
    <mergeCell ref="J36:J37"/>
    <mergeCell ref="K36:K37"/>
    <mergeCell ref="L36:L37"/>
    <mergeCell ref="M36:M37"/>
    <mergeCell ref="N36:N37"/>
    <mergeCell ref="O36:O37"/>
    <mergeCell ref="M34:M35"/>
    <mergeCell ref="P36:P37"/>
    <mergeCell ref="I38:I39"/>
    <mergeCell ref="J38:J39"/>
    <mergeCell ref="K38:K39"/>
    <mergeCell ref="L38:L39"/>
    <mergeCell ref="M38:M39"/>
    <mergeCell ref="N38:N39"/>
    <mergeCell ref="O38:O39"/>
    <mergeCell ref="P38:P39"/>
    <mergeCell ref="C41:D41"/>
    <mergeCell ref="E41:F41"/>
    <mergeCell ref="C42:D42"/>
    <mergeCell ref="E42:F42"/>
    <mergeCell ref="B58:F58"/>
  </mergeCells>
  <dataValidations count="3">
    <dataValidation type="list" allowBlank="1" showInputMessage="1" showErrorMessage="1" sqref="E30" xr:uid="{8C50AF1C-83F5-4B1C-8608-20DA709482B4}">
      <formula1>"1,2,5,10"</formula1>
    </dataValidation>
    <dataValidation type="list" allowBlank="1" showInputMessage="1" showErrorMessage="1" sqref="D40" xr:uid="{F59CA9E7-A8C3-4330-9879-4CEBB29A9246}">
      <formula1>"0.10, 0.11, 0.12, 0.13, 0.14, 0.15, 0.16, 0.17, 0.18, 0.19, 0.20"</formula1>
    </dataValidation>
    <dataValidation type="list" allowBlank="1" showInputMessage="1" showErrorMessage="1" sqref="D33:E33" xr:uid="{B979D4BB-B973-47D1-AFF3-6F23F1406ABF}">
      <formula1>"Bas Valais / Unteres Wallis,Val d’Entremont / Tal von Entremont,Plaine du Rhône / Ebene der Rhone,Rive droite du Rhône / Rechtes Ufer der Rhone,Rive gauche du Rhône / Linkes Ufer der Rhone,Haut Valais / Oberwallis"</formula1>
    </dataValidation>
  </dataValidations>
  <pageMargins left="0.98425196850393704" right="0.47244094488188981" top="0.59055118110236227" bottom="0.62992125984251968" header="0.51181102362204722" footer="0.51181102362204722"/>
  <pageSetup paperSize="9" scale="95" orientation="portrait" r:id="rId1"/>
  <headerFooter alignWithMargins="0">
    <oddFooter>&amp;L&amp;8&amp;F&amp;R&amp;8&amp;D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AE926E-F050-45A5-AD96-AA91F5860761}">
          <x14:formula1>
            <xm:f>Feuil1!$B$8:$B$28</xm:f>
          </x14:formula1>
          <xm:sqref>C22:F22</xm:sqref>
        </x14:dataValidation>
        <x14:dataValidation type="list" allowBlank="1" showInputMessage="1" showErrorMessage="1" xr:uid="{D3B1AC85-C43B-4590-95CE-210BF9F258D8}">
          <x14:formula1>
            <xm:f>Feuil1!$A$8:$A$10</xm:f>
          </x14:formula1>
          <xm:sqref>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28"/>
  <sheetViews>
    <sheetView workbookViewId="0">
      <selection activeCell="G12" sqref="G12"/>
    </sheetView>
  </sheetViews>
  <sheetFormatPr baseColWidth="10" defaultRowHeight="12.75" x14ac:dyDescent="0.2"/>
  <cols>
    <col min="2" max="2" width="13.140625" customWidth="1"/>
    <col min="3" max="3" width="22.42578125" customWidth="1"/>
  </cols>
  <sheetData>
    <row r="4" spans="1:3" x14ac:dyDescent="0.2">
      <c r="A4" s="53" t="s">
        <v>51</v>
      </c>
    </row>
    <row r="7" spans="1:3" ht="15.75" x14ac:dyDescent="0.25">
      <c r="A7" s="47" t="s">
        <v>40</v>
      </c>
      <c r="B7" s="47" t="s">
        <v>42</v>
      </c>
      <c r="C7" s="47" t="s">
        <v>45</v>
      </c>
    </row>
    <row r="8" spans="1:3" x14ac:dyDescent="0.2">
      <c r="A8" s="48">
        <v>1</v>
      </c>
      <c r="B8" s="49">
        <v>0</v>
      </c>
      <c r="C8" s="50" t="s">
        <v>44</v>
      </c>
    </row>
    <row r="9" spans="1:3" x14ac:dyDescent="0.2">
      <c r="A9" s="48">
        <v>1.5</v>
      </c>
      <c r="B9" s="51">
        <v>0.05</v>
      </c>
      <c r="C9" s="50" t="s">
        <v>46</v>
      </c>
    </row>
    <row r="10" spans="1:3" x14ac:dyDescent="0.2">
      <c r="A10" s="48">
        <v>2</v>
      </c>
      <c r="B10" s="52">
        <v>0.1</v>
      </c>
      <c r="C10" s="50" t="s">
        <v>30</v>
      </c>
    </row>
    <row r="11" spans="1:3" x14ac:dyDescent="0.2">
      <c r="A11" s="50"/>
      <c r="B11" s="52">
        <v>0.15</v>
      </c>
      <c r="C11" s="50" t="s">
        <v>47</v>
      </c>
    </row>
    <row r="12" spans="1:3" x14ac:dyDescent="0.2">
      <c r="A12" s="50"/>
      <c r="B12" s="52">
        <v>0.2</v>
      </c>
      <c r="C12" s="50" t="s">
        <v>48</v>
      </c>
    </row>
    <row r="13" spans="1:3" x14ac:dyDescent="0.2">
      <c r="A13" s="50"/>
      <c r="B13" s="52">
        <v>0.25</v>
      </c>
      <c r="C13" s="50" t="s">
        <v>49</v>
      </c>
    </row>
    <row r="14" spans="1:3" x14ac:dyDescent="0.2">
      <c r="A14" s="50"/>
      <c r="B14" s="52">
        <v>0.3</v>
      </c>
      <c r="C14" s="50"/>
    </row>
    <row r="15" spans="1:3" x14ac:dyDescent="0.2">
      <c r="A15" s="50"/>
      <c r="B15" s="52">
        <v>0.35</v>
      </c>
      <c r="C15" s="50"/>
    </row>
    <row r="16" spans="1:3" x14ac:dyDescent="0.2">
      <c r="A16" s="50"/>
      <c r="B16" s="52">
        <v>0.4</v>
      </c>
      <c r="C16" s="50"/>
    </row>
    <row r="17" spans="1:3" x14ac:dyDescent="0.2">
      <c r="A17" s="50"/>
      <c r="B17" s="52">
        <v>0.45</v>
      </c>
      <c r="C17" s="50"/>
    </row>
    <row r="18" spans="1:3" x14ac:dyDescent="0.2">
      <c r="A18" s="50"/>
      <c r="B18" s="52">
        <v>0.5</v>
      </c>
      <c r="C18" s="50"/>
    </row>
    <row r="19" spans="1:3" x14ac:dyDescent="0.2">
      <c r="A19" s="50"/>
      <c r="B19" s="52">
        <v>0.55000000000000004</v>
      </c>
      <c r="C19" s="50"/>
    </row>
    <row r="20" spans="1:3" x14ac:dyDescent="0.2">
      <c r="A20" s="50"/>
      <c r="B20" s="52">
        <v>0.6</v>
      </c>
      <c r="C20" s="50"/>
    </row>
    <row r="21" spans="1:3" x14ac:dyDescent="0.2">
      <c r="A21" s="50"/>
      <c r="B21" s="52">
        <v>0.65</v>
      </c>
      <c r="C21" s="50"/>
    </row>
    <row r="22" spans="1:3" x14ac:dyDescent="0.2">
      <c r="A22" s="50"/>
      <c r="B22" s="52">
        <v>0.7</v>
      </c>
      <c r="C22" s="50"/>
    </row>
    <row r="23" spans="1:3" x14ac:dyDescent="0.2">
      <c r="A23" s="50"/>
      <c r="B23" s="52">
        <v>0.75</v>
      </c>
      <c r="C23" s="50"/>
    </row>
    <row r="24" spans="1:3" x14ac:dyDescent="0.2">
      <c r="A24" s="50"/>
      <c r="B24" s="52">
        <v>0.8</v>
      </c>
      <c r="C24" s="50"/>
    </row>
    <row r="25" spans="1:3" x14ac:dyDescent="0.2">
      <c r="A25" s="50"/>
      <c r="B25" s="52">
        <v>0.85</v>
      </c>
      <c r="C25" s="50"/>
    </row>
    <row r="26" spans="1:3" x14ac:dyDescent="0.2">
      <c r="A26" s="50"/>
      <c r="B26" s="52">
        <v>0.9</v>
      </c>
      <c r="C26" s="50"/>
    </row>
    <row r="27" spans="1:3" x14ac:dyDescent="0.2">
      <c r="A27" s="50"/>
      <c r="B27" s="52">
        <v>0.95</v>
      </c>
      <c r="C27" s="50"/>
    </row>
    <row r="28" spans="1:3" x14ac:dyDescent="0.2">
      <c r="A28" s="50"/>
      <c r="B28" s="52">
        <v>1</v>
      </c>
      <c r="C28" s="50"/>
    </row>
  </sheetData>
  <sheetProtection password="D5D1" sheet="1" objects="1" scenarios="1" select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Feuille calculs F mise à jour</vt:lpstr>
      <vt:lpstr>Feuille calculs D mise à jour</vt:lpstr>
      <vt:lpstr>Feuil1</vt:lpstr>
      <vt:lpstr>'Feuille calculs D mise à jour'!Impression_des_titres</vt:lpstr>
      <vt:lpstr>'Feuille calculs F mise à jour'!Impression_des_titres</vt:lpstr>
    </vt:vector>
  </TitlesOfParts>
  <Company>Fracheboud &amp; Marquis Sàrl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François-Xavier Marquis</dc:creator>
  <cp:lastModifiedBy>Vivian GREMAUD</cp:lastModifiedBy>
  <cp:lastPrinted>2020-02-19T16:47:58Z</cp:lastPrinted>
  <dcterms:created xsi:type="dcterms:W3CDTF">2004-02-05T13:11:09Z</dcterms:created>
  <dcterms:modified xsi:type="dcterms:W3CDTF">2025-07-29T09:12:36Z</dcterms:modified>
</cp:coreProperties>
</file>