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6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1" l="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<sst xmlns="http://schemas.openxmlformats.org/spreadsheetml/2006/main" count="833" uniqueCount="401">
  <si>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</si>
  <si>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</si>
  <si>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</si>
  <si>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</si>
  <si>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</si>
  <si>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</si>
  <si>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</si>
  <si>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</si>
  <si>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</si>
  <si>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</si>
  <si>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</si>
  <si>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</si>
  <si>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</si>
  <si>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</si>
  <si>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</si>
  <si>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</si>
  <si>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</si>
  <si>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</si>
  <si>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</si>
  <si>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</si>
  <si>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</si>
  <si>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</si>
  <si>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</si>
  <si>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</si>
  <si>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</si>
  <si>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</si>
  <si>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</si>
  <si>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</si>
  <si>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</si>
  <si>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</si>
  <si>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</si>
  <si>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</si>
  <si>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</si>
  <si>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</si>
  <si>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</si>
  <si>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</si>
  <si>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</si>
  <si>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</si>
  <si>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</si>
  <si>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</si>
  <si>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</si>
  <si>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</si>
  <si>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</si>
  <si>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</si>
  <si>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</si>
  <si>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</si>
  <si>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</si>
  <si>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</si>
  <si>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</si>
  <si>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</si>
  <si>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</si>
  <si>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</si>
  <si>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</si>
  <si>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</si>
  <si>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</si>
  <si>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</si>
  <si>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</si>
  <si>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</si>
  <si>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</si>
  <si>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</si>
  <si>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</si>
  <si>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</si>
  <si>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</si>
  <si>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</si>
  <si>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</si>
  <si>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</si>
  <si>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</si>
  <si>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</si>
  <si>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</si>
  <si>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</si>
  <si>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</si>
  <si>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</si>
  <si>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</si>
  <si>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</si>
  <si>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</si>
  <si>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</si>
  <si>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</si>
  <si>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</si>
  <si>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</si>
  <si>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</si>
  <si>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</si>
  <si>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</si>
  <si>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</si>
  <si>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</si>
  <si>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</si>
  <si>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</si>
  <si>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</si>
  <si>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</si>
  <si>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</si>
  <si>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</si>
  <si>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</si>
  <si>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</si>
  <si>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</si>
  <si>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</si>
  <si>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</si>
  <si>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</si>
  <si>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</si>
  <si>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</si>
  <si>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</si>
  <si>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</si>
  <si>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</si>
  <si>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</si>
  <si>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</si>
  <si>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</si>
  <si>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</si>
  <si>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</si>
  <si>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</si>
  <si>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</si>
  <si>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</si>
  <si>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</si>
  <si>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</si>
  <si>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</si>
  <si>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</si>
  <si>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</si>
  <si>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</si>
  <si>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</si>
  <si>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</si>
  <si>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</si>
  <si>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</si>
  <si>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</si>
  <si>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</si>
  <si>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</si>
  <si>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</si>
  <si>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</si>
  <si>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</si>
  <si>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</si>
  <si>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</si>
  <si>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</si>
  <si>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</si>
  <si>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</si>
  <si>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</si>
  <si>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</si>
  <si>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</si>
  <si>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</si>
  <si>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</si>
  <si>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</si>
  <si>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</si>
  <si>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</si>
  <si>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</si>
  <si>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</si>
  <si>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</si>
  <si>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</si>
  <si>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</si>
  <si>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</si>
  <si>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</si>
  <si>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</si>
  <si>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</si>
  <si>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</si>
  <si>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</si>
  <si>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</si>
  <si>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</si>
  <si>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</si>
  <si>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</si>
  <si>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</si>
  <si>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</si>
  <si>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</si>
  <si>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</si>
  <si>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</si>
  <si>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</si>
  <si>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</si>
  <si>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</si>
  <si>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</si>
  <si>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</si>
  <si>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</si>
  <si>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</si>
  <si>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</si>
  <si>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</si>
  <si>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</si>
  <si>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</si>
  <si>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</si>
  <si>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</si>
  <si>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</si>
  <si>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</si>
  <si>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</si>
  <si>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</si>
  <si>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</si>
  <si>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</si>
  <si>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</si>
  <si>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</si>
  <si>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</si>
  <si>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</si>
  <si>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</si>
  <si>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</si>
  <si>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</si>
  <si>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</si>
  <si>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</si>
  <si>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</si>
  <si>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</si>
  <si>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</si>
  <si>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</si>
  <si>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</si>
  <si>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</si>
  <si>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</si>
  <si>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</si>
  <si>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</si>
  <si>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</si>
  <si>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</si>
  <si>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</si>
  <si>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</si>
  <si>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</si>
  <si>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</si>
  <si>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</si>
  <si>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</si>
  <si>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</si>
  <si>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</si>
  <si>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</si>
  <si>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</si>
  <si>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</si>
  <si>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</si>
  <si>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</si>
  <si>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</si>
  <si>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</si>
  <si>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</si>
  <si>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</si>
  <si>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</si>
  <si>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</si>
  <si>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</si>
  <si>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</si>
  <si>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</si>
  <si>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</si>
  <si>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</si>
  <si>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</si>
  <si>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</si>
  <si>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</si>
  <si>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</si>
  <si>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</si>
  <si>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</si>
  <si>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</si>
  <si>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</si>
  <si>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</si>
  <si>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</si>
  <si>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</si>
  <si>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</si>
  <si>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</si>
  <si>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</si>
  <si>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</si>
  <si>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</si>
  <si>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</si>
  <si>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</si>
  <si>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</si>
  <si>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</si>
  <si>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</si>
  <si>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</si>
  <si>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</si>
  <si>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</si>
  <si>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</si>
  <si>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</si>
  <si>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</si>
  <si>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</si>
  <si>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</si>
  <si>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</si>
  <si>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</si>
  <si>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</si>
  <si>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</si>
  <si>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</si>
  <si>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</si>
  <si>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</si>
  <si>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</si>
  <si>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</si>
  <si>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</si>
  <si>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</si>
  <si>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</si>
  <si>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</si>
  <si>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</si>
  <si>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</si>
  <si>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</si>
  <si>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</si>
  <si>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</si>
  <si>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</si>
  <si>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</si>
  <si>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</si>
  <si>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</si>
  <si>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</si>
  <si>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</si>
  <si>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</si>
  <si>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</si>
  <si>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</si>
  <si>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</si>
  <si>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</si>
  <si>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</si>
  <si>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</si>
  <si>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</si>
  <si>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</si>
  <si>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</si>
  <si>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</si>
  <si>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</si>
  <si>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</si>
  <si>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</si>
  <si>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</si>
  <si>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</si>
  <si>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</si>
  <si>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</si>
  <si>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</si>
  <si>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</si>
  <si>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</si>
  <si>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</si>
  <si>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</si>
  <si>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</si>
  <si>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</si>
  <si>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</si>
  <si>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</si>
  <si>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</si>
  <si>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</si>
  <si>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</si>
  <si>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</si>
  <si>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</si>
  <si>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</si>
  <si>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</si>
  <si>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</si>
  <si>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</si>
  <si>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</si>
  <si>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</si>
  <si>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</si>
  <si>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</si>
  <si>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</si>
  <si>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</si>
  <si>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</si>
  <si>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</si>
  <si>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</si>
  <si>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</si>
  <si>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</si>
  <si>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</si>
  <si>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</si>
  <si>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</si>
  <si>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</si>
  <si>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</si>
  <si>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</si>
  <si>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</si>
  <si>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</si>
  <si>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</si>
  <si>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</si>
  <si>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</si>
  <si>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</si>
  <si>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</si>
  <si>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</si>
  <si>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</si>
  <si>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</si>
  <si>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</si>
  <si>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</si>
  <si>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</si>
  <si>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</si>
  <si>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</si>
  <si>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</si>
  <si>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</si>
  <si>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</si>
  <si>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</si>
  <si>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</si>
  <si>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</si>
  <si>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</si>
  <si>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</si>
  <si>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</si>
  <si>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</si>
  <si>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Zermatt</t>
  </si>
  <si>
    <t>Inventar der Wasserentnahmen _x000D_
Zermatt</t>
  </si>
  <si>
    <t>Gornera (EWZ)</t>
  </si>
  <si>
    <t>Gornera (Sommer)</t>
  </si>
  <si>
    <t>Grand Dixence</t>
  </si>
  <si>
    <t>Gornera (GD - débits dérivés)</t>
  </si>
  <si>
    <t>Gornera</t>
  </si>
  <si>
    <t>Grande Dixence SA</t>
  </si>
  <si>
    <t>Furgg (Sommer)</t>
  </si>
  <si>
    <t>Furggbach</t>
  </si>
  <si>
    <t>Obertheodul</t>
  </si>
  <si>
    <t>Theodulgletscherbach</t>
  </si>
  <si>
    <t>Z’muttbach inférieur (GD)</t>
  </si>
  <si>
    <t>Zmuttbach</t>
  </si>
  <si>
    <t>Hohwäng</t>
  </si>
  <si>
    <t>Z’mutt inférieur (GD)</t>
  </si>
  <si>
    <t>Zmutbach</t>
  </si>
  <si>
    <t>Arb</t>
  </si>
  <si>
    <t>Arbenbach</t>
  </si>
  <si>
    <t>Pompage Stafel</t>
  </si>
  <si>
    <t>Seebach</t>
  </si>
  <si>
    <t>Findelenbach (EWZ) Wiesti</t>
  </si>
  <si>
    <t>Findelbach</t>
  </si>
  <si>
    <t>EW der Gemeinde Zermatt</t>
  </si>
  <si>
    <t>Findelen A + B (GD)</t>
  </si>
  <si>
    <t>Triftbach (EWZ)</t>
  </si>
  <si>
    <t>Triftbach</t>
  </si>
  <si>
    <t>Furgg (EWZ-  Sommer)</t>
  </si>
  <si>
    <t>Mutt</t>
  </si>
  <si>
    <t>MUTT</t>
  </si>
  <si>
    <t>Mutt - Zmuttbach (EWZ)</t>
  </si>
  <si>
    <t>proche du Grindjibach</t>
  </si>
  <si>
    <t>commune</t>
  </si>
  <si>
    <t>proche d'un affluent RD Gornera</t>
  </si>
  <si>
    <t>proche de la Gornera</t>
  </si>
  <si>
    <t>proche d'un affluent RD Zmuttbach</t>
  </si>
  <si>
    <t>Proche d'un affluent RD Zmuttbach</t>
  </si>
  <si>
    <t>Proche du Furggbach</t>
  </si>
  <si>
    <t>Gornergletscher</t>
  </si>
  <si>
    <t>proche du Balmbrunnen (affluent RG Findelbach)</t>
  </si>
  <si>
    <t>proche du Findelbach</t>
  </si>
  <si>
    <t>Trift (GD) - (Sommer)</t>
  </si>
  <si>
    <t>Stellisee</t>
  </si>
  <si>
    <t>Rothornbahn AG</t>
  </si>
  <si>
    <t>Z'muttbach (EWZ)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</si>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</sst>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45" totalsRowShown="0" headerRowDxfId="165" dataDxfId="164" headerRowCellStyle="Milliers" dataCellStyle="Milliers">
  <autoFilter ref="A11:CE45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HYPERLINK("https://sitonline.vs.ch/environnement/eaux_superficielles/fr/#/?locale=fr&amp;prelevement=SFH-218&amp;scale=4500","SFH-218")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45" totalsRowShown="0" headerRowDxfId="82" dataDxfId="81" headerRowCellStyle="Milliers" dataCellStyle="Milliers">
  <autoFilter ref="A11:CE45"/>
  <tableColumns count="83">
    <tableColumn id="1" name="No" dataDxfId="80"/>
    <tableColumn id="4" name="Capt_IDCant" dataDxfId="79">
      <calculatedColumnFormula>HYPERLINK("https://sitonline.vs.ch/environnement/eaux_superficielles/fr/#/?locale=fr&amp;prelevement=SFH-218&amp;scale=4500","SFH-218")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70" zoomScaleNormal="7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5" t="s">
        <v>352</v>
      </c>
      <c r="B1" s="146"/>
      <c r="C1" s="146"/>
      <c r="D1" s="147"/>
      <c r="E1" s="160" t="s">
        <v>139</v>
      </c>
      <c r="F1" s="161"/>
      <c r="G1" s="161"/>
      <c r="H1" s="161"/>
      <c r="I1" s="162"/>
      <c r="J1" s="24"/>
      <c r="K1" s="142" t="s">
        <v>140</v>
      </c>
      <c r="L1" s="143"/>
      <c r="M1" s="143"/>
      <c r="N1" s="143"/>
      <c r="O1" s="14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8"/>
      <c r="B2" s="149"/>
      <c r="C2" s="149"/>
      <c r="D2" s="150"/>
      <c r="E2" s="75" t="s">
        <v>136</v>
      </c>
      <c r="F2" s="154"/>
      <c r="G2" s="154"/>
      <c r="H2" s="154"/>
      <c r="I2" s="155"/>
      <c r="J2" s="24"/>
      <c r="K2" s="61" t="s">
        <v>190</v>
      </c>
      <c r="L2" s="163" t="s">
        <v>188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8"/>
      <c r="B3" s="149"/>
      <c r="C3" s="149"/>
      <c r="D3" s="150"/>
      <c r="E3" s="76" t="s">
        <v>137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1"/>
      <c r="B4" s="152"/>
      <c r="C4" s="152"/>
      <c r="D4" s="153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8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 t="s">
        <v>326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36" t="s">
        <v>177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56" t="s">
        <v>179</v>
      </c>
    </row>
    <row r="8" spans="1:83" s="3" customFormat="1" ht="58" customHeight="1" x14ac:dyDescent="0.45">
      <c r="A8" s="166" t="s">
        <v>34</v>
      </c>
      <c r="B8" s="165" t="s">
        <v>327</v>
      </c>
      <c r="C8" s="165"/>
      <c r="D8" s="165"/>
      <c r="E8" s="139" t="s">
        <v>158</v>
      </c>
      <c r="F8" s="139"/>
      <c r="G8" s="139"/>
      <c r="H8" s="139"/>
      <c r="I8" s="139"/>
      <c r="J8" s="139"/>
      <c r="K8" s="13" t="s">
        <v>128</v>
      </c>
      <c r="L8" s="13" t="s">
        <v>0</v>
      </c>
      <c r="M8" s="139" t="s">
        <v>328</v>
      </c>
      <c r="N8" s="139"/>
      <c r="O8" s="139"/>
      <c r="P8" s="139"/>
      <c r="Q8" s="140"/>
      <c r="R8" s="138" t="s">
        <v>16</v>
      </c>
      <c r="S8" s="167"/>
      <c r="T8" s="139"/>
      <c r="U8" s="139"/>
      <c r="V8" s="139"/>
      <c r="W8" s="139" t="s">
        <v>15</v>
      </c>
      <c r="X8" s="139"/>
      <c r="Y8" s="139"/>
      <c r="Z8" s="139"/>
      <c r="AA8" s="140" t="s">
        <v>329</v>
      </c>
      <c r="AB8" s="179"/>
      <c r="AC8" s="179"/>
      <c r="AD8" s="179"/>
      <c r="AE8" s="179"/>
      <c r="AF8" s="167"/>
      <c r="AG8" s="176" t="s">
        <v>146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165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77" t="s">
        <v>176</v>
      </c>
      <c r="BF8" s="177"/>
      <c r="BG8" s="177"/>
      <c r="BH8" s="178"/>
      <c r="BI8" s="138" t="s">
        <v>180</v>
      </c>
      <c r="BJ8" s="139"/>
      <c r="BK8" s="139" t="s">
        <v>27</v>
      </c>
      <c r="BL8" s="139"/>
      <c r="BM8" s="139"/>
      <c r="BN8" s="139"/>
      <c r="BO8" s="139"/>
      <c r="BP8" s="139" t="s">
        <v>28</v>
      </c>
      <c r="BQ8" s="139"/>
      <c r="BR8" s="139"/>
      <c r="BS8" s="139"/>
      <c r="BT8" s="139"/>
      <c r="BU8" s="139" t="s">
        <v>29</v>
      </c>
      <c r="BV8" s="139"/>
      <c r="BW8" s="139"/>
      <c r="BX8" s="139"/>
      <c r="BY8" s="139"/>
      <c r="BZ8" s="139" t="s">
        <v>31</v>
      </c>
      <c r="CA8" s="139"/>
      <c r="CB8" s="139"/>
      <c r="CC8" s="139"/>
      <c r="CD8" s="140"/>
      <c r="CE8" s="57"/>
    </row>
    <row r="9" spans="1:83" s="4" customFormat="1" ht="55.5" customHeight="1" x14ac:dyDescent="0.35">
      <c r="A9" s="166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2" t="s">
        <v>3</v>
      </c>
      <c r="AH9" s="134" t="s">
        <v>4</v>
      </c>
      <c r="AI9" s="134" t="s">
        <v>5</v>
      </c>
      <c r="AJ9" s="134" t="s">
        <v>6</v>
      </c>
      <c r="AK9" s="134" t="s">
        <v>7</v>
      </c>
      <c r="AL9" s="134" t="s">
        <v>8</v>
      </c>
      <c r="AM9" s="134" t="s">
        <v>9</v>
      </c>
      <c r="AN9" s="134" t="s">
        <v>10</v>
      </c>
      <c r="AO9" s="134" t="s">
        <v>11</v>
      </c>
      <c r="AP9" s="134" t="s">
        <v>12</v>
      </c>
      <c r="AQ9" s="134" t="s">
        <v>13</v>
      </c>
      <c r="AR9" s="174" t="s">
        <v>14</v>
      </c>
      <c r="AS9" s="172" t="s">
        <v>3</v>
      </c>
      <c r="AT9" s="134" t="s">
        <v>4</v>
      </c>
      <c r="AU9" s="134" t="s">
        <v>5</v>
      </c>
      <c r="AV9" s="134" t="s">
        <v>6</v>
      </c>
      <c r="AW9" s="134" t="s">
        <v>7</v>
      </c>
      <c r="AX9" s="134" t="s">
        <v>8</v>
      </c>
      <c r="AY9" s="134" t="s">
        <v>9</v>
      </c>
      <c r="AZ9" s="134" t="s">
        <v>10</v>
      </c>
      <c r="BA9" s="134" t="s">
        <v>11</v>
      </c>
      <c r="BB9" s="134" t="s">
        <v>12</v>
      </c>
      <c r="BC9" s="134" t="s">
        <v>13</v>
      </c>
      <c r="BD9" s="174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3" t="s">
        <v>150</v>
      </c>
      <c r="BJ9" s="131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1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1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1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41" t="s">
        <v>132</v>
      </c>
      <c r="CE9" s="58"/>
    </row>
    <row r="10" spans="1:83" s="5" customFormat="1" ht="90.5" customHeight="1" x14ac:dyDescent="0.35">
      <c r="A10" s="166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33"/>
      <c r="BJ10" s="131"/>
      <c r="BK10" s="71" t="s">
        <v>183</v>
      </c>
      <c r="BL10" s="73" t="s">
        <v>186</v>
      </c>
      <c r="BM10" s="73" t="s">
        <v>187</v>
      </c>
      <c r="BN10" s="132"/>
      <c r="BO10" s="131"/>
      <c r="BP10" s="71" t="s">
        <v>183</v>
      </c>
      <c r="BQ10" s="73" t="s">
        <v>186</v>
      </c>
      <c r="BR10" s="73" t="s">
        <v>187</v>
      </c>
      <c r="BS10" s="132"/>
      <c r="BT10" s="131"/>
      <c r="BU10" s="71" t="s">
        <v>183</v>
      </c>
      <c r="BV10" s="73" t="s">
        <v>186</v>
      </c>
      <c r="BW10" s="73" t="s">
        <v>187</v>
      </c>
      <c r="BX10" s="132"/>
      <c r="BY10" s="131"/>
      <c r="BZ10" s="71" t="s">
        <v>183</v>
      </c>
      <c r="CA10" s="73" t="s">
        <v>186</v>
      </c>
      <c r="CB10" s="73" t="s">
        <v>187</v>
      </c>
      <c r="CC10" s="132"/>
      <c r="CD10" s="141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HYPERLINK("https://sitonline.vs.ch/environnement/eaux_superficielles/fr/#/?locale=fr&amp;prelevement=SFH-218&amp;scale=4500","SFH-218")</f>
        <v>SFH-218</v>
      </c>
      <c r="C12" s="116"/>
      <c r="D12" s="116" t="s">
        <v>354</v>
      </c>
      <c r="E12" s="117">
        <v>2622368</v>
      </c>
      <c r="F12" s="117"/>
      <c r="G12" s="117">
        <v>1093830</v>
      </c>
      <c r="H12" s="117"/>
      <c r="I12" s="117">
        <v>1920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HYPERLINK("https://sitonline.vs.ch/environnement/eaux_superficielles/fr/#/?locale=fr&amp;prelevement=SFH-219&amp;scale=4500","SFH-219")</f>
        <v>SFH-219</v>
      </c>
      <c r="C13" s="116"/>
      <c r="D13" s="116" t="s">
        <v>357</v>
      </c>
      <c r="E13" s="117">
        <v>2622599</v>
      </c>
      <c r="F13" s="117"/>
      <c r="G13" s="117">
        <v>1093211</v>
      </c>
      <c r="H13" s="117"/>
      <c r="I13" s="117">
        <v>2006</v>
      </c>
      <c r="J13" s="118"/>
      <c r="K13" s="119" t="s">
        <v>358</v>
      </c>
      <c r="L13" s="120"/>
      <c r="M13" s="120" t="s">
        <v>204</v>
      </c>
      <c r="N13" s="10"/>
      <c r="O13" s="10"/>
      <c r="P13" s="116"/>
      <c r="Q13" s="116" t="s">
        <v>359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HYPERLINK("https://sitonline.vs.ch/environnement/eaux_superficielles/fr/#/?locale=fr&amp;prelevement=SFH-220&amp;scale=4500","SFH-220")</f>
        <v>SFH-220</v>
      </c>
      <c r="C14" s="116"/>
      <c r="D14" s="116" t="s">
        <v>360</v>
      </c>
      <c r="E14" s="117">
        <v>2620780</v>
      </c>
      <c r="F14" s="117"/>
      <c r="G14" s="117">
        <v>1092823</v>
      </c>
      <c r="H14" s="117"/>
      <c r="I14" s="117">
        <v>2489</v>
      </c>
      <c r="J14" s="118"/>
      <c r="K14" s="119" t="s">
        <v>361</v>
      </c>
      <c r="L14" s="120"/>
      <c r="M14" s="120" t="s">
        <v>204</v>
      </c>
      <c r="N14" s="10"/>
      <c r="O14" s="10"/>
      <c r="P14" s="116"/>
      <c r="Q14" s="116" t="s">
        <v>359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HYPERLINK("https://sitonline.vs.ch/environnement/eaux_superficielles/fr/#/?locale=fr&amp;prelevement=SFH-221&amp;scale=4500","SFH-221")</f>
        <v>SFH-221</v>
      </c>
      <c r="C15" s="116"/>
      <c r="D15" s="116" t="s">
        <v>362</v>
      </c>
      <c r="E15" s="117">
        <v>2621630</v>
      </c>
      <c r="F15" s="117"/>
      <c r="G15" s="117">
        <v>1092814</v>
      </c>
      <c r="H15" s="117"/>
      <c r="I15" s="117">
        <v>2485</v>
      </c>
      <c r="J15" s="118"/>
      <c r="K15" s="119" t="s">
        <v>363</v>
      </c>
      <c r="L15" s="120"/>
      <c r="M15" s="120" t="s">
        <v>204</v>
      </c>
      <c r="N15" s="10"/>
      <c r="O15" s="10"/>
      <c r="P15" s="116"/>
      <c r="Q15" s="116" t="s">
        <v>359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HYPERLINK("https://sitonline.vs.ch/environnement/eaux_superficielles/fr/#/?locale=fr&amp;prelevement=SFH-222&amp;scale=4500","SFH-222")</f>
        <v>SFH-222</v>
      </c>
      <c r="C16" s="116"/>
      <c r="D16" s="116" t="s">
        <v>364</v>
      </c>
      <c r="E16" s="117">
        <v>2620989</v>
      </c>
      <c r="F16" s="117"/>
      <c r="G16" s="117">
        <v>1095179</v>
      </c>
      <c r="H16" s="117"/>
      <c r="I16" s="117">
        <v>1967</v>
      </c>
      <c r="J16" s="118"/>
      <c r="K16" s="119" t="s">
        <v>365</v>
      </c>
      <c r="L16" s="120"/>
      <c r="M16" s="120" t="s">
        <v>204</v>
      </c>
      <c r="N16" s="10"/>
      <c r="O16" s="10"/>
      <c r="P16" s="116"/>
      <c r="Q16" s="116" t="s">
        <v>356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HYPERLINK("https://sitonline.vs.ch/environnement/eaux_superficielles/fr/#/?locale=fr&amp;prelevement=SFH-223&amp;scale=4500","SFH-223")</f>
        <v>SFH-223</v>
      </c>
      <c r="C17" s="116"/>
      <c r="D17" s="116" t="s">
        <v>366</v>
      </c>
      <c r="E17" s="117">
        <v>2616203</v>
      </c>
      <c r="F17" s="117"/>
      <c r="G17" s="117">
        <v>1095740</v>
      </c>
      <c r="H17" s="117"/>
      <c r="I17" s="117">
        <v>2594</v>
      </c>
      <c r="J17" s="118"/>
      <c r="K17" s="119" t="s">
        <v>365</v>
      </c>
      <c r="L17" s="120"/>
      <c r="M17" s="120" t="s">
        <v>204</v>
      </c>
      <c r="N17" s="10"/>
      <c r="O17" s="10"/>
      <c r="P17" s="116"/>
      <c r="Q17" s="116" t="s">
        <v>359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HYPERLINK("https://sitonline.vs.ch/environnement/eaux_superficielles/fr/#/?locale=fr&amp;prelevement=SFH-224&amp;scale=4500","SFH-224")</f>
        <v>SFH-224</v>
      </c>
      <c r="C18" s="116"/>
      <c r="D18" s="116" t="s">
        <v>367</v>
      </c>
      <c r="E18" s="117">
        <v>2620989</v>
      </c>
      <c r="F18" s="117"/>
      <c r="G18" s="117">
        <v>1095179</v>
      </c>
      <c r="H18" s="117"/>
      <c r="I18" s="117">
        <v>1970</v>
      </c>
      <c r="J18" s="118"/>
      <c r="K18" s="119" t="s">
        <v>368</v>
      </c>
      <c r="L18" s="120"/>
      <c r="M18" s="120" t="s">
        <v>204</v>
      </c>
      <c r="N18" s="10"/>
      <c r="O18" s="10"/>
      <c r="P18" s="116"/>
      <c r="Q18" s="116" t="s">
        <v>359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HYPERLINK("https://sitonline.vs.ch/environnement/eaux_superficielles/fr/#/?locale=fr&amp;prelevement=SFH-225&amp;scale=4500","SFH-225")</f>
        <v>SFH-225</v>
      </c>
      <c r="C19" s="116"/>
      <c r="D19" s="116" t="s">
        <v>369</v>
      </c>
      <c r="E19" s="117">
        <v>2617553</v>
      </c>
      <c r="F19" s="117"/>
      <c r="G19" s="117">
        <v>1096190</v>
      </c>
      <c r="H19" s="117"/>
      <c r="I19" s="117">
        <v>2548</v>
      </c>
      <c r="J19" s="118"/>
      <c r="K19" s="119" t="s">
        <v>370</v>
      </c>
      <c r="L19" s="120"/>
      <c r="M19" s="120" t="s">
        <v>204</v>
      </c>
      <c r="N19" s="10"/>
      <c r="O19" s="10"/>
      <c r="P19" s="116"/>
      <c r="Q19" s="116" t="s">
        <v>359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HYPERLINK("https://sitonline.vs.ch/environnement/eaux_superficielles/fr/#/?locale=fr&amp;prelevement=SFH-226&amp;scale=4500","SFH-226")</f>
        <v>SFH-226</v>
      </c>
      <c r="C20" s="116"/>
      <c r="D20" s="116" t="s">
        <v>371</v>
      </c>
      <c r="E20" s="117">
        <v>2618124</v>
      </c>
      <c r="F20" s="117"/>
      <c r="G20" s="117">
        <v>1094900</v>
      </c>
      <c r="H20" s="117"/>
      <c r="I20" s="117">
        <v>2215</v>
      </c>
      <c r="J20" s="118"/>
      <c r="K20" s="119" t="s">
        <v>372</v>
      </c>
      <c r="L20" s="120"/>
      <c r="M20" s="120" t="s">
        <v>204</v>
      </c>
      <c r="N20" s="10"/>
      <c r="O20" s="10"/>
      <c r="P20" s="116"/>
      <c r="Q20" s="116" t="s">
        <v>359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HYPERLINK("https://sitonline.vs.ch/environnement/eaux_superficielles/fr/#/?locale=fr&amp;prelevement=SFH-227&amp;scale=4500","SFH-227")</f>
        <v>SFH-227</v>
      </c>
      <c r="C21" s="116"/>
      <c r="D21" s="116" t="s">
        <v>373</v>
      </c>
      <c r="E21" s="117">
        <v>2626822</v>
      </c>
      <c r="F21" s="117"/>
      <c r="G21" s="117">
        <v>1095444</v>
      </c>
      <c r="H21" s="117"/>
      <c r="I21" s="117">
        <v>2159</v>
      </c>
      <c r="J21" s="118"/>
      <c r="K21" s="119" t="s">
        <v>374</v>
      </c>
      <c r="L21" s="120"/>
      <c r="M21" s="120" t="s">
        <v>204</v>
      </c>
      <c r="N21" s="10"/>
      <c r="O21" s="10"/>
      <c r="P21" s="116"/>
      <c r="Q21" s="116" t="s">
        <v>375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HYPERLINK("https://sitonline.vs.ch/environnement/eaux_superficielles/fr/#/?locale=fr&amp;prelevement=SFH-228&amp;scale=4500","SFH-228")</f>
        <v>SFH-228</v>
      </c>
      <c r="C22" s="116"/>
      <c r="D22" s="116" t="s">
        <v>376</v>
      </c>
      <c r="E22" s="117">
        <v>2628928</v>
      </c>
      <c r="F22" s="117"/>
      <c r="G22" s="117">
        <v>1095113</v>
      </c>
      <c r="H22" s="117"/>
      <c r="I22" s="117">
        <v>2485</v>
      </c>
      <c r="J22" s="118"/>
      <c r="K22" s="119" t="s">
        <v>374</v>
      </c>
      <c r="L22" s="120"/>
      <c r="M22" s="120" t="s">
        <v>204</v>
      </c>
      <c r="N22" s="10"/>
      <c r="O22" s="10"/>
      <c r="P22" s="116"/>
      <c r="Q22" s="116" t="s">
        <v>359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HYPERLINK("https://sitonline.vs.ch/environnement/eaux_superficielles/fr/#/?locale=fr&amp;prelevement=SFH-229&amp;scale=4500","SFH-229")</f>
        <v>SFH-229</v>
      </c>
      <c r="C23" s="116"/>
      <c r="D23" s="116" t="s">
        <v>377</v>
      </c>
      <c r="E23" s="117">
        <v>2622718</v>
      </c>
      <c r="F23" s="117"/>
      <c r="G23" s="117">
        <v>1097184</v>
      </c>
      <c r="H23" s="117"/>
      <c r="I23" s="117">
        <v>2060</v>
      </c>
      <c r="J23" s="118"/>
      <c r="K23" s="119" t="s">
        <v>378</v>
      </c>
      <c r="L23" s="120"/>
      <c r="M23" s="120" t="s">
        <v>204</v>
      </c>
      <c r="N23" s="10"/>
      <c r="O23" s="10"/>
      <c r="P23" s="116"/>
      <c r="Q23" s="116" t="s">
        <v>375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HYPERLINK("https://sitonline.vs.ch/environnement/eaux_superficielles/fr/#/?locale=fr&amp;prelevement=SEN-1445&amp;scale=4500","SEN-1445")</f>
        <v>SEN-1445</v>
      </c>
      <c r="C24" s="116"/>
      <c r="D24" s="116" t="s">
        <v>379</v>
      </c>
      <c r="E24" s="117">
        <v>2622118</v>
      </c>
      <c r="F24" s="117"/>
      <c r="G24" s="117">
        <v>1093594</v>
      </c>
      <c r="H24" s="117"/>
      <c r="I24" s="117">
        <v>2070</v>
      </c>
      <c r="J24" s="118"/>
      <c r="K24" s="119" t="s">
        <v>380</v>
      </c>
      <c r="L24" s="120"/>
      <c r="M24" s="120" t="s">
        <v>204</v>
      </c>
      <c r="N24" s="10"/>
      <c r="O24" s="10"/>
      <c r="P24" s="116"/>
      <c r="Q24" s="116" t="s">
        <v>381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HYPERLINK("https://sitonline.vs.ch/environnement/eaux_superficielles/fr/#/?locale=fr&amp;prelevement=SEN-1446&amp;scale=4500","SEN-1446")</f>
        <v>SEN-1446</v>
      </c>
      <c r="C25" s="116"/>
      <c r="D25" s="116" t="s">
        <v>382</v>
      </c>
      <c r="E25" s="117">
        <v>2621118</v>
      </c>
      <c r="F25" s="117"/>
      <c r="G25" s="117">
        <v>1095318</v>
      </c>
      <c r="H25" s="117"/>
      <c r="I25" s="117">
        <v>1970</v>
      </c>
      <c r="J25" s="118"/>
      <c r="K25" s="119" t="s">
        <v>365</v>
      </c>
      <c r="L25" s="120"/>
      <c r="M25" s="120" t="s">
        <v>204</v>
      </c>
      <c r="N25" s="10"/>
      <c r="O25" s="10"/>
      <c r="P25" s="116"/>
      <c r="Q25" s="116" t="s">
        <v>380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HYPERLINK("https://sitonline.vs.ch/environnement/eaux_superficielles/fr/#/?locale=fr&amp;prelevement=SEN-264&amp;scale=4500","SEN-264")</f>
        <v>SEN-264</v>
      </c>
      <c r="C26" s="116"/>
      <c r="D26" s="116"/>
      <c r="E26" s="117">
        <v>2628439</v>
      </c>
      <c r="F26" s="117"/>
      <c r="G26" s="117">
        <v>1095561</v>
      </c>
      <c r="H26" s="117"/>
      <c r="I26" s="117">
        <v>2498</v>
      </c>
      <c r="J26" s="118"/>
      <c r="K26" s="119" t="s">
        <v>383</v>
      </c>
      <c r="L26" s="120"/>
      <c r="M26" s="120" t="s">
        <v>199</v>
      </c>
      <c r="N26" s="10"/>
      <c r="O26" s="10"/>
      <c r="P26" s="116"/>
      <c r="Q26" s="116" t="s">
        <v>384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115">
        <v>16</v>
      </c>
      <c r="B27" s="128" t="str">
        <f>HYPERLINK("https://sitonline.vs.ch/environnement/eaux_superficielles/fr/#/?locale=fr&amp;prelevement=SEN-266&amp;scale=4500","SEN-266")</f>
        <v>SEN-266</v>
      </c>
      <c r="C27" s="116"/>
      <c r="D27" s="116"/>
      <c r="E27" s="117">
        <v>2624588</v>
      </c>
      <c r="F27" s="117"/>
      <c r="G27" s="117">
        <v>1094146</v>
      </c>
      <c r="H27" s="117"/>
      <c r="I27" s="117">
        <v>2313</v>
      </c>
      <c r="J27" s="118"/>
      <c r="K27" s="119" t="s">
        <v>385</v>
      </c>
      <c r="L27" s="120"/>
      <c r="M27" s="120" t="s">
        <v>199</v>
      </c>
      <c r="N27" s="10"/>
      <c r="O27" s="10"/>
      <c r="P27" s="116"/>
      <c r="Q27" s="116" t="s">
        <v>384</v>
      </c>
      <c r="R27" s="121"/>
      <c r="S27" s="121"/>
      <c r="T27" s="122"/>
      <c r="U27" s="123"/>
      <c r="V27" s="121"/>
      <c r="W27" s="121"/>
      <c r="X27" s="122"/>
      <c r="Y27" s="123"/>
      <c r="Z27" s="121"/>
      <c r="AA27" s="124"/>
      <c r="AB27" s="116"/>
      <c r="AC27" s="116"/>
      <c r="AD27" s="116"/>
      <c r="AE27" s="116"/>
      <c r="AF27" s="116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6"/>
      <c r="BF27" s="126"/>
      <c r="BG27" s="125"/>
      <c r="BH27" s="125"/>
      <c r="BI27" s="118"/>
      <c r="BJ27" s="120"/>
      <c r="BK27" s="120"/>
      <c r="BL27" s="120"/>
      <c r="BM27" s="120"/>
      <c r="BN27" s="127"/>
      <c r="BO27" s="120"/>
      <c r="BP27" s="120"/>
      <c r="BQ27" s="120"/>
      <c r="BR27" s="120"/>
      <c r="BS27" s="127"/>
      <c r="BT27" s="120"/>
      <c r="BU27" s="120"/>
      <c r="BV27" s="120"/>
      <c r="BW27" s="120"/>
      <c r="BX27" s="127"/>
      <c r="BY27" s="120"/>
      <c r="BZ27" s="120"/>
      <c r="CA27" s="120"/>
      <c r="CB27" s="120"/>
      <c r="CC27" s="127"/>
      <c r="CD27" s="120"/>
      <c r="CE27" s="116"/>
    </row>
    <row r="28" spans="1:83" s="6" customFormat="1" ht="15.5" x14ac:dyDescent="0.35">
      <c r="A28" s="115">
        <v>17</v>
      </c>
      <c r="B28" s="128" t="str">
        <f>HYPERLINK("https://sitonline.vs.ch/environnement/eaux_superficielles/fr/#/?locale=fr&amp;prelevement=SEN-268&amp;scale=4500","SEN-268")</f>
        <v>SEN-268</v>
      </c>
      <c r="C28" s="116"/>
      <c r="D28" s="116"/>
      <c r="E28" s="117">
        <v>2622866</v>
      </c>
      <c r="F28" s="117"/>
      <c r="G28" s="117">
        <v>1094294</v>
      </c>
      <c r="H28" s="117"/>
      <c r="I28" s="117">
        <v>1820</v>
      </c>
      <c r="J28" s="118"/>
      <c r="K28" s="119" t="s">
        <v>386</v>
      </c>
      <c r="L28" s="120"/>
      <c r="M28" s="120" t="s">
        <v>199</v>
      </c>
      <c r="N28" s="10"/>
      <c r="O28" s="10"/>
      <c r="P28" s="116"/>
      <c r="Q28" s="116" t="s">
        <v>384</v>
      </c>
      <c r="R28" s="121"/>
      <c r="S28" s="121"/>
      <c r="T28" s="122"/>
      <c r="U28" s="123"/>
      <c r="V28" s="121"/>
      <c r="W28" s="121"/>
      <c r="X28" s="122"/>
      <c r="Y28" s="123"/>
      <c r="Z28" s="121"/>
      <c r="AA28" s="124"/>
      <c r="AB28" s="116"/>
      <c r="AC28" s="116"/>
      <c r="AD28" s="116"/>
      <c r="AE28" s="116"/>
      <c r="AF28" s="116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6"/>
      <c r="BF28" s="126"/>
      <c r="BG28" s="125"/>
      <c r="BH28" s="125"/>
      <c r="BI28" s="118"/>
      <c r="BJ28" s="120"/>
      <c r="BK28" s="120"/>
      <c r="BL28" s="120"/>
      <c r="BM28" s="120"/>
      <c r="BN28" s="127"/>
      <c r="BO28" s="120"/>
      <c r="BP28" s="120"/>
      <c r="BQ28" s="120"/>
      <c r="BR28" s="120"/>
      <c r="BS28" s="127"/>
      <c r="BT28" s="120"/>
      <c r="BU28" s="120"/>
      <c r="BV28" s="120"/>
      <c r="BW28" s="120"/>
      <c r="BX28" s="127"/>
      <c r="BY28" s="120"/>
      <c r="BZ28" s="120"/>
      <c r="CA28" s="120"/>
      <c r="CB28" s="120"/>
      <c r="CC28" s="127"/>
      <c r="CD28" s="120"/>
      <c r="CE28" s="116"/>
    </row>
    <row r="29" spans="1:83" s="6" customFormat="1" ht="15.5" x14ac:dyDescent="0.35">
      <c r="A29" s="115">
        <v>18</v>
      </c>
      <c r="B29" s="128" t="str">
        <f>HYPERLINK("https://sitonline.vs.ch/environnement/eaux_superficielles/fr/#/?locale=fr&amp;prelevement=SEN-274&amp;scale=4500","SEN-274")</f>
        <v>SEN-274</v>
      </c>
      <c r="C29" s="116"/>
      <c r="D29" s="116"/>
      <c r="E29" s="117">
        <v>2619391</v>
      </c>
      <c r="F29" s="117"/>
      <c r="G29" s="117">
        <v>1094355</v>
      </c>
      <c r="H29" s="117"/>
      <c r="I29" s="117">
        <v>2328</v>
      </c>
      <c r="J29" s="118"/>
      <c r="K29" s="119" t="s">
        <v>387</v>
      </c>
      <c r="L29" s="120"/>
      <c r="M29" s="120" t="s">
        <v>199</v>
      </c>
      <c r="N29" s="10"/>
      <c r="O29" s="10"/>
      <c r="P29" s="116"/>
      <c r="Q29" s="116" t="s">
        <v>384</v>
      </c>
      <c r="R29" s="121"/>
      <c r="S29" s="121"/>
      <c r="T29" s="122"/>
      <c r="U29" s="123"/>
      <c r="V29" s="121"/>
      <c r="W29" s="121"/>
      <c r="X29" s="122"/>
      <c r="Y29" s="123"/>
      <c r="Z29" s="121"/>
      <c r="AA29" s="124"/>
      <c r="AB29" s="116"/>
      <c r="AC29" s="116"/>
      <c r="AD29" s="116"/>
      <c r="AE29" s="116"/>
      <c r="AF29" s="116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6"/>
      <c r="BF29" s="126"/>
      <c r="BG29" s="125"/>
      <c r="BH29" s="125"/>
      <c r="BI29" s="118"/>
      <c r="BJ29" s="120"/>
      <c r="BK29" s="120"/>
      <c r="BL29" s="120"/>
      <c r="BM29" s="120"/>
      <c r="BN29" s="127"/>
      <c r="BO29" s="120"/>
      <c r="BP29" s="120"/>
      <c r="BQ29" s="120"/>
      <c r="BR29" s="120"/>
      <c r="BS29" s="127"/>
      <c r="BT29" s="120"/>
      <c r="BU29" s="120"/>
      <c r="BV29" s="120"/>
      <c r="BW29" s="120"/>
      <c r="BX29" s="127"/>
      <c r="BY29" s="120"/>
      <c r="BZ29" s="120"/>
      <c r="CA29" s="120"/>
      <c r="CB29" s="120"/>
      <c r="CC29" s="127"/>
      <c r="CD29" s="120"/>
      <c r="CE29" s="116"/>
    </row>
    <row r="30" spans="1:83" s="6" customFormat="1" ht="15.5" x14ac:dyDescent="0.35">
      <c r="A30" s="115">
        <v>19</v>
      </c>
      <c r="B30" s="128" t="str">
        <f>HYPERLINK("https://sitonline.vs.ch/environnement/eaux_superficielles/fr/#/?locale=fr&amp;prelevement=SEN-276&amp;scale=4500","SEN-276")</f>
        <v>SEN-276</v>
      </c>
      <c r="C30" s="116"/>
      <c r="D30" s="116"/>
      <c r="E30" s="117">
        <v>2619346</v>
      </c>
      <c r="F30" s="117"/>
      <c r="G30" s="117">
        <v>1094331</v>
      </c>
      <c r="H30" s="117"/>
      <c r="I30" s="117">
        <v>2326</v>
      </c>
      <c r="J30" s="118"/>
      <c r="K30" s="119" t="s">
        <v>387</v>
      </c>
      <c r="L30" s="120"/>
      <c r="M30" s="120" t="s">
        <v>199</v>
      </c>
      <c r="N30" s="10"/>
      <c r="O30" s="10"/>
      <c r="P30" s="116"/>
      <c r="Q30" s="116" t="s">
        <v>384</v>
      </c>
      <c r="R30" s="121"/>
      <c r="S30" s="121"/>
      <c r="T30" s="122"/>
      <c r="U30" s="123"/>
      <c r="V30" s="121"/>
      <c r="W30" s="121"/>
      <c r="X30" s="122"/>
      <c r="Y30" s="123"/>
      <c r="Z30" s="121"/>
      <c r="AA30" s="124"/>
      <c r="AB30" s="116"/>
      <c r="AC30" s="116"/>
      <c r="AD30" s="116"/>
      <c r="AE30" s="116"/>
      <c r="AF30" s="116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6"/>
      <c r="BF30" s="126"/>
      <c r="BG30" s="125"/>
      <c r="BH30" s="125"/>
      <c r="BI30" s="118"/>
      <c r="BJ30" s="120"/>
      <c r="BK30" s="120"/>
      <c r="BL30" s="120"/>
      <c r="BM30" s="120"/>
      <c r="BN30" s="127"/>
      <c r="BO30" s="120"/>
      <c r="BP30" s="120"/>
      <c r="BQ30" s="120"/>
      <c r="BR30" s="120"/>
      <c r="BS30" s="127"/>
      <c r="BT30" s="120"/>
      <c r="BU30" s="120"/>
      <c r="BV30" s="120"/>
      <c r="BW30" s="120"/>
      <c r="BX30" s="127"/>
      <c r="BY30" s="120"/>
      <c r="BZ30" s="120"/>
      <c r="CA30" s="120"/>
      <c r="CB30" s="120"/>
      <c r="CC30" s="127"/>
      <c r="CD30" s="120"/>
      <c r="CE30" s="116"/>
    </row>
    <row r="31" spans="1:83" s="6" customFormat="1" ht="15.5" x14ac:dyDescent="0.35">
      <c r="A31" s="115">
        <v>20</v>
      </c>
      <c r="B31" s="128" t="str">
        <f>HYPERLINK("https://sitonline.vs.ch/environnement/eaux_superficielles/fr/#/?locale=fr&amp;prelevement=SEN-278&amp;scale=4500","SEN-278")</f>
        <v>SEN-278</v>
      </c>
      <c r="C31" s="116"/>
      <c r="D31" s="116"/>
      <c r="E31" s="117">
        <v>2619336</v>
      </c>
      <c r="F31" s="117"/>
      <c r="G31" s="117">
        <v>1094308</v>
      </c>
      <c r="H31" s="117"/>
      <c r="I31" s="117">
        <v>2324</v>
      </c>
      <c r="J31" s="118"/>
      <c r="K31" s="119" t="s">
        <v>388</v>
      </c>
      <c r="L31" s="120"/>
      <c r="M31" s="120" t="s">
        <v>199</v>
      </c>
      <c r="N31" s="10"/>
      <c r="O31" s="10"/>
      <c r="P31" s="116"/>
      <c r="Q31" s="116" t="s">
        <v>384</v>
      </c>
      <c r="R31" s="121"/>
      <c r="S31" s="121"/>
      <c r="T31" s="122"/>
      <c r="U31" s="123"/>
      <c r="V31" s="121"/>
      <c r="W31" s="121"/>
      <c r="X31" s="122"/>
      <c r="Y31" s="123"/>
      <c r="Z31" s="121"/>
      <c r="AA31" s="124"/>
      <c r="AB31" s="116"/>
      <c r="AC31" s="116"/>
      <c r="AD31" s="116"/>
      <c r="AE31" s="116"/>
      <c r="AF31" s="116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6"/>
      <c r="BF31" s="126"/>
      <c r="BG31" s="125"/>
      <c r="BH31" s="125"/>
      <c r="BI31" s="118"/>
      <c r="BJ31" s="120"/>
      <c r="BK31" s="120"/>
      <c r="BL31" s="120"/>
      <c r="BM31" s="120"/>
      <c r="BN31" s="127"/>
      <c r="BO31" s="120"/>
      <c r="BP31" s="120"/>
      <c r="BQ31" s="120"/>
      <c r="BR31" s="120"/>
      <c r="BS31" s="127"/>
      <c r="BT31" s="120"/>
      <c r="BU31" s="120"/>
      <c r="BV31" s="120"/>
      <c r="BW31" s="120"/>
      <c r="BX31" s="127"/>
      <c r="BY31" s="120"/>
      <c r="BZ31" s="120"/>
      <c r="CA31" s="120"/>
      <c r="CB31" s="120"/>
      <c r="CC31" s="127"/>
      <c r="CD31" s="120"/>
      <c r="CE31" s="116"/>
    </row>
    <row r="32" spans="1:83" s="6" customFormat="1" ht="15.5" x14ac:dyDescent="0.35">
      <c r="A32" s="115">
        <v>21</v>
      </c>
      <c r="B32" s="128" t="str">
        <f>HYPERLINK("https://sitonline.vs.ch/environnement/eaux_superficielles/fr/#/?locale=fr&amp;prelevement=SEN-280&amp;scale=4500","SEN-280")</f>
        <v>SEN-280</v>
      </c>
      <c r="C32" s="116"/>
      <c r="D32" s="116"/>
      <c r="E32" s="117">
        <v>2622827</v>
      </c>
      <c r="F32" s="117"/>
      <c r="G32" s="117">
        <v>1094298</v>
      </c>
      <c r="H32" s="117"/>
      <c r="I32" s="117">
        <v>1820</v>
      </c>
      <c r="J32" s="118"/>
      <c r="K32" s="119" t="s">
        <v>389</v>
      </c>
      <c r="L32" s="120"/>
      <c r="M32" s="120" t="s">
        <v>199</v>
      </c>
      <c r="N32" s="10"/>
      <c r="O32" s="10"/>
      <c r="P32" s="116"/>
      <c r="Q32" s="116" t="s">
        <v>384</v>
      </c>
      <c r="R32" s="121"/>
      <c r="S32" s="121"/>
      <c r="T32" s="122"/>
      <c r="U32" s="123"/>
      <c r="V32" s="121"/>
      <c r="W32" s="121"/>
      <c r="X32" s="122"/>
      <c r="Y32" s="123"/>
      <c r="Z32" s="121"/>
      <c r="AA32" s="124"/>
      <c r="AB32" s="116"/>
      <c r="AC32" s="116"/>
      <c r="AD32" s="116"/>
      <c r="AE32" s="116"/>
      <c r="AF32" s="116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6"/>
      <c r="BF32" s="126"/>
      <c r="BG32" s="125"/>
      <c r="BH32" s="125"/>
      <c r="BI32" s="118"/>
      <c r="BJ32" s="120"/>
      <c r="BK32" s="120"/>
      <c r="BL32" s="120"/>
      <c r="BM32" s="120"/>
      <c r="BN32" s="127"/>
      <c r="BO32" s="120"/>
      <c r="BP32" s="120"/>
      <c r="BQ32" s="120"/>
      <c r="BR32" s="120"/>
      <c r="BS32" s="127"/>
      <c r="BT32" s="120"/>
      <c r="BU32" s="120"/>
      <c r="BV32" s="120"/>
      <c r="BW32" s="120"/>
      <c r="BX32" s="127"/>
      <c r="BY32" s="120"/>
      <c r="BZ32" s="120"/>
      <c r="CA32" s="120"/>
      <c r="CB32" s="120"/>
      <c r="CC32" s="127"/>
      <c r="CD32" s="120"/>
      <c r="CE32" s="116"/>
    </row>
    <row r="33" spans="1:83" s="6" customFormat="1" ht="15.5" x14ac:dyDescent="0.35">
      <c r="A33" s="115">
        <v>22</v>
      </c>
      <c r="B33" s="128" t="str">
        <f>HYPERLINK("https://sitonline.vs.ch/environnement/eaux_superficielles/fr/#/?locale=fr&amp;prelevement=SEN-282&amp;scale=4500","SEN-282")</f>
        <v>SEN-282</v>
      </c>
      <c r="C33" s="116"/>
      <c r="D33" s="116"/>
      <c r="E33" s="117">
        <v>2623603</v>
      </c>
      <c r="F33" s="117"/>
      <c r="G33" s="117">
        <v>1092120</v>
      </c>
      <c r="H33" s="117"/>
      <c r="I33" s="117">
        <v>2307</v>
      </c>
      <c r="J33" s="118"/>
      <c r="K33" s="119" t="s">
        <v>390</v>
      </c>
      <c r="L33" s="120"/>
      <c r="M33" s="120" t="s">
        <v>199</v>
      </c>
      <c r="N33" s="10"/>
      <c r="O33" s="10"/>
      <c r="P33" s="116"/>
      <c r="Q33" s="116" t="s">
        <v>384</v>
      </c>
      <c r="R33" s="121"/>
      <c r="S33" s="121"/>
      <c r="T33" s="122"/>
      <c r="U33" s="123"/>
      <c r="V33" s="121"/>
      <c r="W33" s="121"/>
      <c r="X33" s="122"/>
      <c r="Y33" s="123"/>
      <c r="Z33" s="121"/>
      <c r="AA33" s="124"/>
      <c r="AB33" s="116"/>
      <c r="AC33" s="116"/>
      <c r="AD33" s="116"/>
      <c r="AE33" s="116"/>
      <c r="AF33" s="116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6"/>
      <c r="BF33" s="126"/>
      <c r="BG33" s="125"/>
      <c r="BH33" s="125"/>
      <c r="BI33" s="118"/>
      <c r="BJ33" s="120"/>
      <c r="BK33" s="120"/>
      <c r="BL33" s="120"/>
      <c r="BM33" s="120"/>
      <c r="BN33" s="127"/>
      <c r="BO33" s="120"/>
      <c r="BP33" s="120"/>
      <c r="BQ33" s="120"/>
      <c r="BR33" s="120"/>
      <c r="BS33" s="127"/>
      <c r="BT33" s="120"/>
      <c r="BU33" s="120"/>
      <c r="BV33" s="120"/>
      <c r="BW33" s="120"/>
      <c r="BX33" s="127"/>
      <c r="BY33" s="120"/>
      <c r="BZ33" s="120"/>
      <c r="CA33" s="120"/>
      <c r="CB33" s="120"/>
      <c r="CC33" s="127"/>
      <c r="CD33" s="120"/>
      <c r="CE33" s="116"/>
    </row>
    <row r="34" spans="1:83" s="6" customFormat="1" ht="15.5" x14ac:dyDescent="0.35">
      <c r="A34" s="115">
        <v>23</v>
      </c>
      <c r="B34" s="128" t="str">
        <f>HYPERLINK("https://sitonline.vs.ch/environnement/eaux_superficielles/fr/#/?locale=fr&amp;prelevement=SEN-283&amp;scale=4500","SEN-283")</f>
        <v>SEN-283</v>
      </c>
      <c r="C34" s="116"/>
      <c r="D34" s="116"/>
      <c r="E34" s="117">
        <v>2625114</v>
      </c>
      <c r="F34" s="117"/>
      <c r="G34" s="117">
        <v>1095192</v>
      </c>
      <c r="H34" s="117"/>
      <c r="I34" s="117">
        <v>2055</v>
      </c>
      <c r="J34" s="118"/>
      <c r="K34" s="119" t="s">
        <v>391</v>
      </c>
      <c r="L34" s="120"/>
      <c r="M34" s="120" t="s">
        <v>199</v>
      </c>
      <c r="N34" s="10"/>
      <c r="O34" s="10"/>
      <c r="P34" s="116"/>
      <c r="Q34" s="116" t="s">
        <v>384</v>
      </c>
      <c r="R34" s="121"/>
      <c r="S34" s="121"/>
      <c r="T34" s="122"/>
      <c r="U34" s="123"/>
      <c r="V34" s="121"/>
      <c r="W34" s="121"/>
      <c r="X34" s="122"/>
      <c r="Y34" s="123"/>
      <c r="Z34" s="121"/>
      <c r="AA34" s="124"/>
      <c r="AB34" s="116"/>
      <c r="AC34" s="116"/>
      <c r="AD34" s="116"/>
      <c r="AE34" s="116"/>
      <c r="AF34" s="116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6"/>
      <c r="BF34" s="126"/>
      <c r="BG34" s="125"/>
      <c r="BH34" s="125"/>
      <c r="BI34" s="118"/>
      <c r="BJ34" s="120"/>
      <c r="BK34" s="120"/>
      <c r="BL34" s="120"/>
      <c r="BM34" s="120"/>
      <c r="BN34" s="127"/>
      <c r="BO34" s="120"/>
      <c r="BP34" s="120"/>
      <c r="BQ34" s="120"/>
      <c r="BR34" s="120"/>
      <c r="BS34" s="127"/>
      <c r="BT34" s="120"/>
      <c r="BU34" s="120"/>
      <c r="BV34" s="120"/>
      <c r="BW34" s="120"/>
      <c r="BX34" s="127"/>
      <c r="BY34" s="120"/>
      <c r="BZ34" s="120"/>
      <c r="CA34" s="120"/>
      <c r="CB34" s="120"/>
      <c r="CC34" s="127"/>
      <c r="CD34" s="120"/>
      <c r="CE34" s="116"/>
    </row>
    <row r="35" spans="1:83" s="6" customFormat="1" ht="15.5" x14ac:dyDescent="0.35">
      <c r="A35" s="115">
        <v>24</v>
      </c>
      <c r="B35" s="128" t="str">
        <f>HYPERLINK("https://sitonline.vs.ch/environnement/eaux_superficielles/fr/#/?locale=fr&amp;prelevement=SEN-285&amp;scale=4500","SEN-285")</f>
        <v>SEN-285</v>
      </c>
      <c r="C35" s="116"/>
      <c r="D35" s="116"/>
      <c r="E35" s="117">
        <v>2625171</v>
      </c>
      <c r="F35" s="117"/>
      <c r="G35" s="117">
        <v>1095383</v>
      </c>
      <c r="H35" s="117"/>
      <c r="I35" s="117">
        <v>1985</v>
      </c>
      <c r="J35" s="118"/>
      <c r="K35" s="119" t="s">
        <v>392</v>
      </c>
      <c r="L35" s="120"/>
      <c r="M35" s="120" t="s">
        <v>199</v>
      </c>
      <c r="N35" s="10"/>
      <c r="O35" s="10"/>
      <c r="P35" s="116"/>
      <c r="Q35" s="116" t="s">
        <v>384</v>
      </c>
      <c r="R35" s="121"/>
      <c r="S35" s="121"/>
      <c r="T35" s="122"/>
      <c r="U35" s="123"/>
      <c r="V35" s="121"/>
      <c r="W35" s="121"/>
      <c r="X35" s="122"/>
      <c r="Y35" s="123"/>
      <c r="Z35" s="121"/>
      <c r="AA35" s="124"/>
      <c r="AB35" s="116"/>
      <c r="AC35" s="116"/>
      <c r="AD35" s="116"/>
      <c r="AE35" s="116"/>
      <c r="AF35" s="116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6"/>
      <c r="BF35" s="126"/>
      <c r="BG35" s="125"/>
      <c r="BH35" s="125"/>
      <c r="BI35" s="118"/>
      <c r="BJ35" s="120"/>
      <c r="BK35" s="120"/>
      <c r="BL35" s="120"/>
      <c r="BM35" s="120"/>
      <c r="BN35" s="127"/>
      <c r="BO35" s="120"/>
      <c r="BP35" s="120"/>
      <c r="BQ35" s="120"/>
      <c r="BR35" s="120"/>
      <c r="BS35" s="127"/>
      <c r="BT35" s="120"/>
      <c r="BU35" s="120"/>
      <c r="BV35" s="120"/>
      <c r="BW35" s="120"/>
      <c r="BX35" s="127"/>
      <c r="BY35" s="120"/>
      <c r="BZ35" s="120"/>
      <c r="CA35" s="120"/>
      <c r="CB35" s="120"/>
      <c r="CC35" s="127"/>
      <c r="CD35" s="120"/>
      <c r="CE35" s="116"/>
    </row>
    <row r="36" spans="1:83" s="6" customFormat="1" ht="15.5" x14ac:dyDescent="0.35">
      <c r="A36" s="115">
        <v>25</v>
      </c>
      <c r="B36" s="128" t="str">
        <f>HYPERLINK("https://sitonline.vs.ch/environnement/eaux_superficielles/fr/#/?locale=fr&amp;prelevement=SEN-287&amp;scale=4500","SEN-287")</f>
        <v>SEN-287</v>
      </c>
      <c r="C36" s="116"/>
      <c r="D36" s="116"/>
      <c r="E36" s="117">
        <v>2625380</v>
      </c>
      <c r="F36" s="117"/>
      <c r="G36" s="117">
        <v>1095396</v>
      </c>
      <c r="H36" s="117"/>
      <c r="I36" s="117">
        <v>2025</v>
      </c>
      <c r="J36" s="118"/>
      <c r="K36" s="119" t="s">
        <v>392</v>
      </c>
      <c r="L36" s="120"/>
      <c r="M36" s="120" t="s">
        <v>199</v>
      </c>
      <c r="N36" s="10"/>
      <c r="O36" s="10"/>
      <c r="P36" s="116"/>
      <c r="Q36" s="116" t="s">
        <v>384</v>
      </c>
      <c r="R36" s="121"/>
      <c r="S36" s="121"/>
      <c r="T36" s="122"/>
      <c r="U36" s="123"/>
      <c r="V36" s="121"/>
      <c r="W36" s="121"/>
      <c r="X36" s="122"/>
      <c r="Y36" s="123"/>
      <c r="Z36" s="121"/>
      <c r="AA36" s="124"/>
      <c r="AB36" s="116"/>
      <c r="AC36" s="116"/>
      <c r="AD36" s="116"/>
      <c r="AE36" s="116"/>
      <c r="AF36" s="116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6"/>
      <c r="BF36" s="126"/>
      <c r="BG36" s="125"/>
      <c r="BH36" s="125"/>
      <c r="BI36" s="118"/>
      <c r="BJ36" s="120"/>
      <c r="BK36" s="120"/>
      <c r="BL36" s="120"/>
      <c r="BM36" s="120"/>
      <c r="BN36" s="127"/>
      <c r="BO36" s="120"/>
      <c r="BP36" s="120"/>
      <c r="BQ36" s="120"/>
      <c r="BR36" s="120"/>
      <c r="BS36" s="127"/>
      <c r="BT36" s="120"/>
      <c r="BU36" s="120"/>
      <c r="BV36" s="120"/>
      <c r="BW36" s="120"/>
      <c r="BX36" s="127"/>
      <c r="BY36" s="120"/>
      <c r="BZ36" s="120"/>
      <c r="CA36" s="120"/>
      <c r="CB36" s="120"/>
      <c r="CC36" s="127"/>
      <c r="CD36" s="120"/>
      <c r="CE36" s="116"/>
    </row>
    <row r="37" spans="1:83" s="6" customFormat="1" ht="15.5" x14ac:dyDescent="0.35">
      <c r="A37" s="115">
        <v>26</v>
      </c>
      <c r="B37" s="128" t="str">
        <f>HYPERLINK("https://sitonline.vs.ch/environnement/eaux_superficielles/fr/#/?locale=fr&amp;prelevement=SEN-290&amp;scale=4500","SEN-290")</f>
        <v>SEN-290</v>
      </c>
      <c r="C37" s="116"/>
      <c r="D37" s="116"/>
      <c r="E37" s="117">
        <v>2625401</v>
      </c>
      <c r="F37" s="117"/>
      <c r="G37" s="117">
        <v>1095396</v>
      </c>
      <c r="H37" s="117"/>
      <c r="I37" s="117">
        <v>2027</v>
      </c>
      <c r="J37" s="118"/>
      <c r="K37" s="119" t="s">
        <v>392</v>
      </c>
      <c r="L37" s="120"/>
      <c r="M37" s="120" t="s">
        <v>199</v>
      </c>
      <c r="N37" s="10"/>
      <c r="O37" s="10"/>
      <c r="P37" s="116"/>
      <c r="Q37" s="116" t="s">
        <v>384</v>
      </c>
      <c r="R37" s="121"/>
      <c r="S37" s="121"/>
      <c r="T37" s="122"/>
      <c r="U37" s="123"/>
      <c r="V37" s="121"/>
      <c r="W37" s="121"/>
      <c r="X37" s="122"/>
      <c r="Y37" s="123"/>
      <c r="Z37" s="121"/>
      <c r="AA37" s="124"/>
      <c r="AB37" s="116"/>
      <c r="AC37" s="116"/>
      <c r="AD37" s="116"/>
      <c r="AE37" s="116"/>
      <c r="AF37" s="116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6"/>
      <c r="BF37" s="126"/>
      <c r="BG37" s="125"/>
      <c r="BH37" s="125"/>
      <c r="BI37" s="118"/>
      <c r="BJ37" s="120"/>
      <c r="BK37" s="120"/>
      <c r="BL37" s="120"/>
      <c r="BM37" s="120"/>
      <c r="BN37" s="127"/>
      <c r="BO37" s="120"/>
      <c r="BP37" s="120"/>
      <c r="BQ37" s="120"/>
      <c r="BR37" s="120"/>
      <c r="BS37" s="127"/>
      <c r="BT37" s="120"/>
      <c r="BU37" s="120"/>
      <c r="BV37" s="120"/>
      <c r="BW37" s="120"/>
      <c r="BX37" s="127"/>
      <c r="BY37" s="120"/>
      <c r="BZ37" s="120"/>
      <c r="CA37" s="120"/>
      <c r="CB37" s="120"/>
      <c r="CC37" s="127"/>
      <c r="CD37" s="120"/>
      <c r="CE37" s="116"/>
    </row>
    <row r="38" spans="1:83" s="6" customFormat="1" ht="15.5" x14ac:dyDescent="0.35">
      <c r="A38" s="115">
        <v>27</v>
      </c>
      <c r="B38" s="128" t="str">
        <f>HYPERLINK("https://sitonline.vs.ch/environnement/eaux_superficielles/fr/#/?locale=fr&amp;prelevement=SEN-293&amp;scale=4500","SEN-293")</f>
        <v>SEN-293</v>
      </c>
      <c r="C38" s="116"/>
      <c r="D38" s="116"/>
      <c r="E38" s="117">
        <v>2625474</v>
      </c>
      <c r="F38" s="117"/>
      <c r="G38" s="117">
        <v>1095397</v>
      </c>
      <c r="H38" s="117"/>
      <c r="I38" s="117">
        <v>2029</v>
      </c>
      <c r="J38" s="118"/>
      <c r="K38" s="119" t="s">
        <v>392</v>
      </c>
      <c r="L38" s="120"/>
      <c r="M38" s="120" t="s">
        <v>199</v>
      </c>
      <c r="N38" s="10"/>
      <c r="O38" s="10"/>
      <c r="P38" s="116"/>
      <c r="Q38" s="116" t="s">
        <v>384</v>
      </c>
      <c r="R38" s="121"/>
      <c r="S38" s="121"/>
      <c r="T38" s="122"/>
      <c r="U38" s="123"/>
      <c r="V38" s="121"/>
      <c r="W38" s="121"/>
      <c r="X38" s="122"/>
      <c r="Y38" s="123"/>
      <c r="Z38" s="121"/>
      <c r="AA38" s="124"/>
      <c r="AB38" s="116"/>
      <c r="AC38" s="116"/>
      <c r="AD38" s="116"/>
      <c r="AE38" s="116"/>
      <c r="AF38" s="116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6"/>
      <c r="BF38" s="126"/>
      <c r="BG38" s="125"/>
      <c r="BH38" s="125"/>
      <c r="BI38" s="118"/>
      <c r="BJ38" s="120"/>
      <c r="BK38" s="120"/>
      <c r="BL38" s="120"/>
      <c r="BM38" s="120"/>
      <c r="BN38" s="127"/>
      <c r="BO38" s="120"/>
      <c r="BP38" s="120"/>
      <c r="BQ38" s="120"/>
      <c r="BR38" s="120"/>
      <c r="BS38" s="127"/>
      <c r="BT38" s="120"/>
      <c r="BU38" s="120"/>
      <c r="BV38" s="120"/>
      <c r="BW38" s="120"/>
      <c r="BX38" s="127"/>
      <c r="BY38" s="120"/>
      <c r="BZ38" s="120"/>
      <c r="CA38" s="120"/>
      <c r="CB38" s="120"/>
      <c r="CC38" s="127"/>
      <c r="CD38" s="120"/>
      <c r="CE38" s="116"/>
    </row>
    <row r="39" spans="1:83" s="6" customFormat="1" ht="15.5" x14ac:dyDescent="0.35">
      <c r="A39" s="115">
        <v>28</v>
      </c>
      <c r="B39" s="128" t="str">
        <f>HYPERLINK("https://sitonline.vs.ch/environnement/eaux_superficielles/fr/#/?locale=fr&amp;prelevement=SFH-1&amp;scale=4500","SFH-1")</f>
        <v>SFH-1</v>
      </c>
      <c r="C39" s="116"/>
      <c r="D39" s="116" t="s">
        <v>393</v>
      </c>
      <c r="E39" s="117">
        <v>2621486</v>
      </c>
      <c r="F39" s="117"/>
      <c r="G39" s="117">
        <v>1098155</v>
      </c>
      <c r="H39" s="117"/>
      <c r="I39" s="117">
        <v>2448</v>
      </c>
      <c r="J39" s="118"/>
      <c r="K39" s="119" t="s">
        <v>378</v>
      </c>
      <c r="L39" s="120"/>
      <c r="M39" s="120" t="s">
        <v>204</v>
      </c>
      <c r="N39" s="10"/>
      <c r="O39" s="10"/>
      <c r="P39" s="116"/>
      <c r="Q39" s="116" t="s">
        <v>359</v>
      </c>
      <c r="R39" s="121"/>
      <c r="S39" s="121"/>
      <c r="T39" s="122"/>
      <c r="U39" s="123"/>
      <c r="V39" s="121"/>
      <c r="W39" s="121"/>
      <c r="X39" s="122"/>
      <c r="Y39" s="123"/>
      <c r="Z39" s="121"/>
      <c r="AA39" s="124"/>
      <c r="AB39" s="116"/>
      <c r="AC39" s="116"/>
      <c r="AD39" s="116"/>
      <c r="AE39" s="116"/>
      <c r="AF39" s="116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6"/>
      <c r="BF39" s="126"/>
      <c r="BG39" s="125"/>
      <c r="BH39" s="125"/>
      <c r="BI39" s="118"/>
      <c r="BJ39" s="120"/>
      <c r="BK39" s="120"/>
      <c r="BL39" s="120"/>
      <c r="BM39" s="120"/>
      <c r="BN39" s="127"/>
      <c r="BO39" s="120"/>
      <c r="BP39" s="120"/>
      <c r="BQ39" s="120"/>
      <c r="BR39" s="120"/>
      <c r="BS39" s="127"/>
      <c r="BT39" s="120"/>
      <c r="BU39" s="120"/>
      <c r="BV39" s="120"/>
      <c r="BW39" s="120"/>
      <c r="BX39" s="127"/>
      <c r="BY39" s="120"/>
      <c r="BZ39" s="120"/>
      <c r="CA39" s="120"/>
      <c r="CB39" s="120"/>
      <c r="CC39" s="127"/>
      <c r="CD39" s="120"/>
      <c r="CE39" s="116"/>
    </row>
    <row r="40" spans="1:83" s="6" customFormat="1" ht="15.5" x14ac:dyDescent="0.35">
      <c r="A40" s="115">
        <v>29</v>
      </c>
      <c r="B40" s="128" t="str">
        <f>HYPERLINK("https://sitonline.vs.ch/environnement/eaux_superficielles/fr/#/?locale=fr&amp;prelevement=SEN-484&amp;scale=4500","SEN-484")</f>
        <v>SEN-484</v>
      </c>
      <c r="C40" s="116"/>
      <c r="D40" s="116" t="s">
        <v>394</v>
      </c>
      <c r="E40" s="117">
        <v>2628000</v>
      </c>
      <c r="F40" s="117"/>
      <c r="G40" s="117">
        <v>1095000</v>
      </c>
      <c r="H40" s="117"/>
      <c r="I40" s="117">
        <v>2538</v>
      </c>
      <c r="J40" s="118"/>
      <c r="K40" s="119" t="s">
        <v>394</v>
      </c>
      <c r="L40" s="120"/>
      <c r="M40" s="120" t="s">
        <v>201</v>
      </c>
      <c r="N40" s="10"/>
      <c r="O40" s="10"/>
      <c r="P40" s="116"/>
      <c r="Q40" s="116" t="s">
        <v>395</v>
      </c>
      <c r="R40" s="121"/>
      <c r="S40" s="121"/>
      <c r="T40" s="122"/>
      <c r="U40" s="123"/>
      <c r="V40" s="121"/>
      <c r="W40" s="121"/>
      <c r="X40" s="122"/>
      <c r="Y40" s="123"/>
      <c r="Z40" s="121"/>
      <c r="AA40" s="124"/>
      <c r="AB40" s="116"/>
      <c r="AC40" s="116"/>
      <c r="AD40" s="116"/>
      <c r="AE40" s="116"/>
      <c r="AF40" s="116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6"/>
      <c r="BF40" s="126"/>
      <c r="BG40" s="125"/>
      <c r="BH40" s="125"/>
      <c r="BI40" s="118"/>
      <c r="BJ40" s="120"/>
      <c r="BK40" s="120"/>
      <c r="BL40" s="120"/>
      <c r="BM40" s="120"/>
      <c r="BN40" s="127"/>
      <c r="BO40" s="120"/>
      <c r="BP40" s="120"/>
      <c r="BQ40" s="120"/>
      <c r="BR40" s="120"/>
      <c r="BS40" s="127"/>
      <c r="BT40" s="120"/>
      <c r="BU40" s="120"/>
      <c r="BV40" s="120"/>
      <c r="BW40" s="120"/>
      <c r="BX40" s="127"/>
      <c r="BY40" s="120"/>
      <c r="BZ40" s="120"/>
      <c r="CA40" s="120"/>
      <c r="CB40" s="120"/>
      <c r="CC40" s="127"/>
      <c r="CD40" s="120"/>
      <c r="CE40" s="116"/>
    </row>
    <row r="41" spans="1:83" s="6" customFormat="1" ht="15.5" x14ac:dyDescent="0.35">
      <c r="A41" s="115">
        <v>30</v>
      </c>
      <c r="B41" s="128" t="str">
        <f>HYPERLINK("https://sitonline.vs.ch/environnement/eaux_superficielles/fr/#/?locale=fr&amp;prelevement=SEN-834&amp;scale=4500","SEN-834")</f>
        <v>SEN-834</v>
      </c>
      <c r="C41" s="116"/>
      <c r="D41" s="116"/>
      <c r="E41" s="117">
        <v>2624300</v>
      </c>
      <c r="F41" s="117"/>
      <c r="G41" s="117">
        <v>1094280</v>
      </c>
      <c r="H41" s="117"/>
      <c r="I41" s="117">
        <v>2240</v>
      </c>
      <c r="J41" s="118"/>
      <c r="K41" s="119" t="s">
        <v>385</v>
      </c>
      <c r="L41" s="120"/>
      <c r="M41" s="120" t="s">
        <v>199</v>
      </c>
      <c r="N41" s="10"/>
      <c r="O41" s="10"/>
      <c r="P41" s="116"/>
      <c r="Q41" s="116" t="s">
        <v>384</v>
      </c>
      <c r="R41" s="121"/>
      <c r="S41" s="121"/>
      <c r="T41" s="122"/>
      <c r="U41" s="123"/>
      <c r="V41" s="121"/>
      <c r="W41" s="121"/>
      <c r="X41" s="122"/>
      <c r="Y41" s="123"/>
      <c r="Z41" s="121"/>
      <c r="AA41" s="124"/>
      <c r="AB41" s="116"/>
      <c r="AC41" s="116"/>
      <c r="AD41" s="116"/>
      <c r="AE41" s="116"/>
      <c r="AF41" s="116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6"/>
      <c r="BF41" s="126"/>
      <c r="BG41" s="125"/>
      <c r="BH41" s="125"/>
      <c r="BI41" s="118"/>
      <c r="BJ41" s="120"/>
      <c r="BK41" s="120"/>
      <c r="BL41" s="120"/>
      <c r="BM41" s="120"/>
      <c r="BN41" s="127"/>
      <c r="BO41" s="120"/>
      <c r="BP41" s="120"/>
      <c r="BQ41" s="120"/>
      <c r="BR41" s="120"/>
      <c r="BS41" s="127"/>
      <c r="BT41" s="120"/>
      <c r="BU41" s="120"/>
      <c r="BV41" s="120"/>
      <c r="BW41" s="120"/>
      <c r="BX41" s="127"/>
      <c r="BY41" s="120"/>
      <c r="BZ41" s="120"/>
      <c r="CA41" s="120"/>
      <c r="CB41" s="120"/>
      <c r="CC41" s="127"/>
      <c r="CD41" s="120"/>
      <c r="CE41" s="116"/>
    </row>
    <row r="42" spans="1:83" s="6" customFormat="1" ht="15.5" x14ac:dyDescent="0.35">
      <c r="A42" s="115">
        <v>31</v>
      </c>
      <c r="B42" s="128" t="str">
        <f>HYPERLINK("https://sitonline.vs.ch/environnement/eaux_superficielles/fr/#/?locale=fr&amp;prelevement=SEN-835&amp;scale=4500","SEN-835")</f>
        <v>SEN-835</v>
      </c>
      <c r="C42" s="116"/>
      <c r="D42" s="116"/>
      <c r="E42" s="117">
        <v>2624300</v>
      </c>
      <c r="F42" s="117"/>
      <c r="G42" s="117">
        <v>1093800</v>
      </c>
      <c r="H42" s="117"/>
      <c r="I42" s="117">
        <v>2412</v>
      </c>
      <c r="J42" s="118"/>
      <c r="K42" s="119" t="s">
        <v>386</v>
      </c>
      <c r="L42" s="120"/>
      <c r="M42" s="120" t="s">
        <v>199</v>
      </c>
      <c r="N42" s="10"/>
      <c r="O42" s="10"/>
      <c r="P42" s="116"/>
      <c r="Q42" s="116" t="s">
        <v>384</v>
      </c>
      <c r="R42" s="121"/>
      <c r="S42" s="121"/>
      <c r="T42" s="122"/>
      <c r="U42" s="123"/>
      <c r="V42" s="121"/>
      <c r="W42" s="121"/>
      <c r="X42" s="122"/>
      <c r="Y42" s="123"/>
      <c r="Z42" s="121"/>
      <c r="AA42" s="124"/>
      <c r="AB42" s="116"/>
      <c r="AC42" s="116"/>
      <c r="AD42" s="116"/>
      <c r="AE42" s="116"/>
      <c r="AF42" s="116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6"/>
      <c r="BF42" s="126"/>
      <c r="BG42" s="125"/>
      <c r="BH42" s="125"/>
      <c r="BI42" s="118"/>
      <c r="BJ42" s="120"/>
      <c r="BK42" s="120"/>
      <c r="BL42" s="120"/>
      <c r="BM42" s="120"/>
      <c r="BN42" s="127"/>
      <c r="BO42" s="120"/>
      <c r="BP42" s="120"/>
      <c r="BQ42" s="120"/>
      <c r="BR42" s="120"/>
      <c r="BS42" s="127"/>
      <c r="BT42" s="120"/>
      <c r="BU42" s="120"/>
      <c r="BV42" s="120"/>
      <c r="BW42" s="120"/>
      <c r="BX42" s="127"/>
      <c r="BY42" s="120"/>
      <c r="BZ42" s="120"/>
      <c r="CA42" s="120"/>
      <c r="CB42" s="120"/>
      <c r="CC42" s="127"/>
      <c r="CD42" s="120"/>
      <c r="CE42" s="116"/>
    </row>
    <row r="43" spans="1:83" s="6" customFormat="1" ht="15.5" x14ac:dyDescent="0.35">
      <c r="A43" s="115">
        <v>32</v>
      </c>
      <c r="B43" s="128" t="str">
        <f>HYPERLINK("https://sitonline.vs.ch/environnement/eaux_superficielles/fr/#/?locale=fr&amp;prelevement=SEN-836&amp;scale=4500","SEN-836")</f>
        <v>SEN-836</v>
      </c>
      <c r="C43" s="116"/>
      <c r="D43" s="116"/>
      <c r="E43" s="117">
        <v>2622870</v>
      </c>
      <c r="F43" s="117"/>
      <c r="G43" s="117">
        <v>1094291</v>
      </c>
      <c r="H43" s="117"/>
      <c r="I43" s="117">
        <v>1821</v>
      </c>
      <c r="J43" s="118"/>
      <c r="K43" s="119" t="s">
        <v>386</v>
      </c>
      <c r="L43" s="120"/>
      <c r="M43" s="120" t="s">
        <v>199</v>
      </c>
      <c r="N43" s="10"/>
      <c r="O43" s="10"/>
      <c r="P43" s="116"/>
      <c r="Q43" s="116" t="s">
        <v>384</v>
      </c>
      <c r="R43" s="121"/>
      <c r="S43" s="121"/>
      <c r="T43" s="122"/>
      <c r="U43" s="123"/>
      <c r="V43" s="121"/>
      <c r="W43" s="121"/>
      <c r="X43" s="122"/>
      <c r="Y43" s="123"/>
      <c r="Z43" s="121"/>
      <c r="AA43" s="124"/>
      <c r="AB43" s="116"/>
      <c r="AC43" s="116"/>
      <c r="AD43" s="116"/>
      <c r="AE43" s="116"/>
      <c r="AF43" s="116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6"/>
      <c r="BF43" s="126"/>
      <c r="BG43" s="125"/>
      <c r="BH43" s="125"/>
      <c r="BI43" s="118"/>
      <c r="BJ43" s="120"/>
      <c r="BK43" s="120"/>
      <c r="BL43" s="120"/>
      <c r="BM43" s="120"/>
      <c r="BN43" s="127"/>
      <c r="BO43" s="120"/>
      <c r="BP43" s="120"/>
      <c r="BQ43" s="120"/>
      <c r="BR43" s="120"/>
      <c r="BS43" s="127"/>
      <c r="BT43" s="120"/>
      <c r="BU43" s="120"/>
      <c r="BV43" s="120"/>
      <c r="BW43" s="120"/>
      <c r="BX43" s="127"/>
      <c r="BY43" s="120"/>
      <c r="BZ43" s="120"/>
      <c r="CA43" s="120"/>
      <c r="CB43" s="120"/>
      <c r="CC43" s="127"/>
      <c r="CD43" s="120"/>
      <c r="CE43" s="116"/>
    </row>
    <row r="44" spans="1:83" s="6" customFormat="1" ht="15.5" x14ac:dyDescent="0.35">
      <c r="A44" s="115">
        <v>33</v>
      </c>
      <c r="B44" s="128" t="str">
        <f>HYPERLINK("https://sitonline.vs.ch/environnement/eaux_superficielles/fr/#/?locale=fr&amp;prelevement=SEN-753&amp;scale=4500","SEN-753")</f>
        <v>SEN-753</v>
      </c>
      <c r="C44" s="116"/>
      <c r="D44" s="116" t="s">
        <v>380</v>
      </c>
      <c r="E44" s="117">
        <v>2622507</v>
      </c>
      <c r="F44" s="117"/>
      <c r="G44" s="117">
        <v>1097308</v>
      </c>
      <c r="H44" s="117"/>
      <c r="I44" s="117">
        <v>2120</v>
      </c>
      <c r="J44" s="118"/>
      <c r="K44" s="119" t="s">
        <v>377</v>
      </c>
      <c r="L44" s="120"/>
      <c r="M44" s="120" t="s">
        <v>204</v>
      </c>
      <c r="N44" s="10"/>
      <c r="O44" s="10"/>
      <c r="P44" s="116"/>
      <c r="Q44" s="116" t="s">
        <v>384</v>
      </c>
      <c r="R44" s="121"/>
      <c r="S44" s="121"/>
      <c r="T44" s="122"/>
      <c r="U44" s="123"/>
      <c r="V44" s="121"/>
      <c r="W44" s="121"/>
      <c r="X44" s="122"/>
      <c r="Y44" s="123"/>
      <c r="Z44" s="121"/>
      <c r="AA44" s="124"/>
      <c r="AB44" s="116"/>
      <c r="AC44" s="116"/>
      <c r="AD44" s="116"/>
      <c r="AE44" s="116"/>
      <c r="AF44" s="116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6"/>
      <c r="BF44" s="126"/>
      <c r="BG44" s="125"/>
      <c r="BH44" s="125"/>
      <c r="BI44" s="118"/>
      <c r="BJ44" s="120"/>
      <c r="BK44" s="120"/>
      <c r="BL44" s="120"/>
      <c r="BM44" s="120"/>
      <c r="BN44" s="127"/>
      <c r="BO44" s="120"/>
      <c r="BP44" s="120"/>
      <c r="BQ44" s="120"/>
      <c r="BR44" s="120"/>
      <c r="BS44" s="127"/>
      <c r="BT44" s="120"/>
      <c r="BU44" s="120"/>
      <c r="BV44" s="120"/>
      <c r="BW44" s="120"/>
      <c r="BX44" s="127"/>
      <c r="BY44" s="120"/>
      <c r="BZ44" s="120"/>
      <c r="CA44" s="120"/>
      <c r="CB44" s="120"/>
      <c r="CC44" s="127"/>
      <c r="CD44" s="120"/>
      <c r="CE44" s="116"/>
    </row>
    <row r="45" spans="1:83" s="6" customFormat="1" ht="15.5" x14ac:dyDescent="0.35">
      <c r="A45" s="115">
        <v>34</v>
      </c>
      <c r="B45" s="128" t="str">
        <f>HYPERLINK("https://sitonline.vs.ch/environnement/eaux_superficielles/fr/#/?locale=fr&amp;prelevement=SEN-1551&amp;scale=4500","SEN-1551")</f>
        <v>SEN-1551</v>
      </c>
      <c r="C45" s="116"/>
      <c r="D45" s="116" t="s">
        <v>396</v>
      </c>
      <c r="E45" s="117">
        <v>2621560</v>
      </c>
      <c r="F45" s="117"/>
      <c r="G45" s="117">
        <v>1094949</v>
      </c>
      <c r="H45" s="117"/>
      <c r="I45" s="117">
        <v>1860</v>
      </c>
      <c r="J45" s="118"/>
      <c r="K45" s="119" t="s">
        <v>365</v>
      </c>
      <c r="L45" s="120"/>
      <c r="M45" s="120" t="s">
        <v>204</v>
      </c>
      <c r="N45" s="10"/>
      <c r="O45" s="10"/>
      <c r="P45" s="116"/>
      <c r="Q45" s="116" t="s">
        <v>378</v>
      </c>
      <c r="R45" s="121"/>
      <c r="S45" s="121"/>
      <c r="T45" s="122"/>
      <c r="U45" s="123"/>
      <c r="V45" s="121"/>
      <c r="W45" s="121"/>
      <c r="X45" s="122"/>
      <c r="Y45" s="123"/>
      <c r="Z45" s="121"/>
      <c r="AA45" s="124"/>
      <c r="AB45" s="116"/>
      <c r="AC45" s="116"/>
      <c r="AD45" s="116"/>
      <c r="AE45" s="116"/>
      <c r="AF45" s="116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6"/>
      <c r="BF45" s="126"/>
      <c r="BG45" s="125"/>
      <c r="BH45" s="125"/>
      <c r="BI45" s="118"/>
      <c r="BJ45" s="120"/>
      <c r="BK45" s="120"/>
      <c r="BL45" s="120"/>
      <c r="BM45" s="120"/>
      <c r="BN45" s="127"/>
      <c r="BO45" s="120"/>
      <c r="BP45" s="120"/>
      <c r="BQ45" s="120"/>
      <c r="BR45" s="120"/>
      <c r="BS45" s="127"/>
      <c r="BT45" s="120"/>
      <c r="BU45" s="120"/>
      <c r="BV45" s="120"/>
      <c r="BW45" s="120"/>
      <c r="BX45" s="127"/>
      <c r="BY45" s="120"/>
      <c r="BZ45" s="120"/>
      <c r="CA45" s="120"/>
      <c r="CB45" s="120"/>
      <c r="CC45" s="127"/>
      <c r="CD45" s="120"/>
      <c r="CE45" s="116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45">
      <formula1>"Permanent,Temporaire"</formula1>
    </dataValidation>
    <dataValidation type="list" allowBlank="1" showInputMessage="1" showErrorMessage="1" sqref="P12:P45">
      <formula1>"Exploité,Non-exploité"</formula1>
    </dataValidation>
    <dataValidation type="list" allowBlank="1" showInputMessage="1" showErrorMessage="1" sqref="R12:R45">
      <formula1>"Autorisation,Concession,Autre"</formula1>
    </dataValidation>
    <dataValidation type="list" allowBlank="1" showInputMessage="1" showErrorMessage="1" sqref="W12:W45">
      <formula1>"Existant,Inexistant"</formula1>
    </dataValidation>
    <dataValidation type="list" allowBlank="1" showInputMessage="1" showErrorMessage="1" sqref="AB12:AB45">
      <formula1>"Dans un cours d'eau,Dans un plan d'eau (lac),Dans des eaux souterraines (source/nappe)"</formula1>
    </dataValidation>
    <dataValidation type="list" allowBlank="1" showInputMessage="1" showErrorMessage="1" sqref="AC12:AC45">
      <formula1>"Avec régulation,Sans régulation,Barrage,Pompage,Autre (à préciser)"</formula1>
    </dataValidation>
    <dataValidation type="list" allowBlank="1" showInputMessage="1" showErrorMessage="1" sqref="BK12:BK45 BP12:BP45 BU12:BU45 BZ12:BZ45">
      <formula1>"Oui,Non"</formula1>
    </dataValidation>
    <dataValidation type="list" allowBlank="1" showInputMessage="1" showErrorMessage="1" sqref="N12:N45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70" zoomScaleNormal="7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9" t="s">
        <v>353</v>
      </c>
      <c r="B1" s="200"/>
      <c r="C1" s="200"/>
      <c r="D1" s="201"/>
      <c r="E1" s="160" t="s">
        <v>223</v>
      </c>
      <c r="F1" s="161"/>
      <c r="G1" s="161"/>
      <c r="H1" s="161"/>
      <c r="I1" s="162"/>
      <c r="J1" s="24"/>
      <c r="K1" s="208" t="s">
        <v>300</v>
      </c>
      <c r="L1" s="209"/>
      <c r="M1" s="209"/>
      <c r="N1" s="209"/>
      <c r="O1" s="210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2"/>
      <c r="B2" s="203"/>
      <c r="C2" s="203"/>
      <c r="D2" s="204"/>
      <c r="E2" s="75" t="s">
        <v>224</v>
      </c>
      <c r="F2" s="154"/>
      <c r="G2" s="154"/>
      <c r="H2" s="154"/>
      <c r="I2" s="155"/>
      <c r="J2" s="24"/>
      <c r="K2" s="61" t="s">
        <v>190</v>
      </c>
      <c r="L2" s="163" t="s">
        <v>226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2"/>
      <c r="B3" s="203"/>
      <c r="C3" s="203"/>
      <c r="D3" s="204"/>
      <c r="E3" s="76" t="s">
        <v>225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5"/>
      <c r="B4" s="206"/>
      <c r="C4" s="206"/>
      <c r="D4" s="207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8" t="s">
        <v>227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191" t="s">
        <v>308</v>
      </c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2" t="s">
        <v>316</v>
      </c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96" t="s">
        <v>276</v>
      </c>
    </row>
    <row r="8" spans="1:83" s="99" customFormat="1" ht="58" customHeight="1" x14ac:dyDescent="0.45">
      <c r="A8" s="166" t="s">
        <v>34</v>
      </c>
      <c r="B8" s="194" t="s">
        <v>334</v>
      </c>
      <c r="C8" s="194"/>
      <c r="D8" s="194"/>
      <c r="E8" s="176" t="s">
        <v>335</v>
      </c>
      <c r="F8" s="176"/>
      <c r="G8" s="176"/>
      <c r="H8" s="176"/>
      <c r="I8" s="176"/>
      <c r="J8" s="176"/>
      <c r="K8" s="113" t="s">
        <v>302</v>
      </c>
      <c r="L8" s="113" t="s">
        <v>301</v>
      </c>
      <c r="M8" s="176" t="s">
        <v>304</v>
      </c>
      <c r="N8" s="176"/>
      <c r="O8" s="176"/>
      <c r="P8" s="176"/>
      <c r="Q8" s="195"/>
      <c r="R8" s="182" t="s">
        <v>241</v>
      </c>
      <c r="S8" s="182"/>
      <c r="T8" s="176"/>
      <c r="U8" s="176"/>
      <c r="V8" s="176"/>
      <c r="W8" s="176" t="s">
        <v>248</v>
      </c>
      <c r="X8" s="176"/>
      <c r="Y8" s="176"/>
      <c r="Z8" s="176"/>
      <c r="AA8" s="180" t="s">
        <v>311</v>
      </c>
      <c r="AB8" s="181"/>
      <c r="AC8" s="181"/>
      <c r="AD8" s="181"/>
      <c r="AE8" s="181"/>
      <c r="AF8" s="182"/>
      <c r="AG8" s="176" t="s">
        <v>254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266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96" t="s">
        <v>267</v>
      </c>
      <c r="BF8" s="196"/>
      <c r="BG8" s="196"/>
      <c r="BH8" s="197"/>
      <c r="BI8" s="198" t="s">
        <v>268</v>
      </c>
      <c r="BJ8" s="176"/>
      <c r="BK8" s="176" t="s">
        <v>274</v>
      </c>
      <c r="BL8" s="176"/>
      <c r="BM8" s="176"/>
      <c r="BN8" s="176"/>
      <c r="BO8" s="176"/>
      <c r="BP8" s="176" t="s">
        <v>320</v>
      </c>
      <c r="BQ8" s="176"/>
      <c r="BR8" s="176"/>
      <c r="BS8" s="176"/>
      <c r="BT8" s="176"/>
      <c r="BU8" s="176" t="s">
        <v>275</v>
      </c>
      <c r="BV8" s="176"/>
      <c r="BW8" s="176"/>
      <c r="BX8" s="176"/>
      <c r="BY8" s="176"/>
      <c r="BZ8" s="176" t="s">
        <v>397</v>
      </c>
      <c r="CA8" s="176"/>
      <c r="CB8" s="176"/>
      <c r="CC8" s="176"/>
      <c r="CD8" s="180"/>
      <c r="CE8" s="98"/>
    </row>
    <row r="9" spans="1:83" s="110" customFormat="1" ht="55.5" customHeight="1" x14ac:dyDescent="0.35">
      <c r="A9" s="166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2" t="s">
        <v>255</v>
      </c>
      <c r="AH9" s="134" t="s">
        <v>256</v>
      </c>
      <c r="AI9" s="134" t="s">
        <v>257</v>
      </c>
      <c r="AJ9" s="134" t="s">
        <v>258</v>
      </c>
      <c r="AK9" s="134" t="s">
        <v>7</v>
      </c>
      <c r="AL9" s="134" t="s">
        <v>259</v>
      </c>
      <c r="AM9" s="134" t="s">
        <v>260</v>
      </c>
      <c r="AN9" s="134" t="s">
        <v>261</v>
      </c>
      <c r="AO9" s="134" t="s">
        <v>262</v>
      </c>
      <c r="AP9" s="134" t="s">
        <v>263</v>
      </c>
      <c r="AQ9" s="134" t="s">
        <v>264</v>
      </c>
      <c r="AR9" s="174" t="s">
        <v>265</v>
      </c>
      <c r="AS9" s="172" t="s">
        <v>255</v>
      </c>
      <c r="AT9" s="134" t="s">
        <v>256</v>
      </c>
      <c r="AU9" s="134" t="s">
        <v>257</v>
      </c>
      <c r="AV9" s="134" t="s">
        <v>258</v>
      </c>
      <c r="AW9" s="134" t="s">
        <v>7</v>
      </c>
      <c r="AX9" s="134" t="s">
        <v>259</v>
      </c>
      <c r="AY9" s="134" t="s">
        <v>260</v>
      </c>
      <c r="AZ9" s="134" t="s">
        <v>261</v>
      </c>
      <c r="BA9" s="134" t="s">
        <v>262</v>
      </c>
      <c r="BB9" s="134" t="s">
        <v>263</v>
      </c>
      <c r="BC9" s="134" t="s">
        <v>264</v>
      </c>
      <c r="BD9" s="174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7" t="s">
        <v>317</v>
      </c>
      <c r="BJ9" s="131" t="s">
        <v>269</v>
      </c>
      <c r="BK9" s="108" t="s">
        <v>318</v>
      </c>
      <c r="BL9" s="114" t="s">
        <v>270</v>
      </c>
      <c r="BM9" s="114" t="s">
        <v>272</v>
      </c>
      <c r="BN9" s="185" t="s">
        <v>319</v>
      </c>
      <c r="BO9" s="183" t="s">
        <v>273</v>
      </c>
      <c r="BP9" s="108" t="s">
        <v>318</v>
      </c>
      <c r="BQ9" s="114" t="s">
        <v>270</v>
      </c>
      <c r="BR9" s="114" t="s">
        <v>272</v>
      </c>
      <c r="BS9" s="185" t="s">
        <v>319</v>
      </c>
      <c r="BT9" s="183" t="s">
        <v>273</v>
      </c>
      <c r="BU9" s="108" t="s">
        <v>318</v>
      </c>
      <c r="BV9" s="114" t="s">
        <v>270</v>
      </c>
      <c r="BW9" s="114" t="s">
        <v>272</v>
      </c>
      <c r="BX9" s="185" t="s">
        <v>319</v>
      </c>
      <c r="BY9" s="183" t="s">
        <v>273</v>
      </c>
      <c r="BZ9" s="108" t="s">
        <v>318</v>
      </c>
      <c r="CA9" s="114" t="s">
        <v>270</v>
      </c>
      <c r="CB9" s="114" t="s">
        <v>272</v>
      </c>
      <c r="CC9" s="185" t="s">
        <v>319</v>
      </c>
      <c r="CD9" s="183" t="s">
        <v>273</v>
      </c>
      <c r="CE9" s="109"/>
    </row>
    <row r="10" spans="1:83" s="5" customFormat="1" ht="90.5" customHeight="1" x14ac:dyDescent="0.35">
      <c r="A10" s="166"/>
      <c r="B10" s="67" t="s">
        <v>336</v>
      </c>
      <c r="C10" s="60" t="s">
        <v>398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399</v>
      </c>
      <c r="M10" s="81" t="s">
        <v>232</v>
      </c>
      <c r="N10" s="70" t="s">
        <v>399</v>
      </c>
      <c r="O10" s="33" t="s">
        <v>290</v>
      </c>
      <c r="P10" s="70" t="s">
        <v>399</v>
      </c>
      <c r="Q10" s="83" t="s">
        <v>240</v>
      </c>
      <c r="R10" s="94" t="s">
        <v>399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399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399</v>
      </c>
      <c r="AC10" s="70" t="s">
        <v>399</v>
      </c>
      <c r="AD10" s="33" t="s">
        <v>251</v>
      </c>
      <c r="AE10" s="111" t="s">
        <v>337</v>
      </c>
      <c r="AF10" s="47" t="s">
        <v>253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87"/>
      <c r="BJ10" s="131"/>
      <c r="BK10" s="71" t="s">
        <v>399</v>
      </c>
      <c r="BL10" s="73" t="s">
        <v>271</v>
      </c>
      <c r="BM10" s="73" t="s">
        <v>400</v>
      </c>
      <c r="BN10" s="186"/>
      <c r="BO10" s="184"/>
      <c r="BP10" s="71" t="s">
        <v>399</v>
      </c>
      <c r="BQ10" s="73" t="s">
        <v>271</v>
      </c>
      <c r="BR10" s="73" t="s">
        <v>400</v>
      </c>
      <c r="BS10" s="186"/>
      <c r="BT10" s="184"/>
      <c r="BU10" s="71" t="s">
        <v>399</v>
      </c>
      <c r="BV10" s="73" t="s">
        <v>271</v>
      </c>
      <c r="BW10" s="73" t="s">
        <v>400</v>
      </c>
      <c r="BX10" s="186"/>
      <c r="BY10" s="184"/>
      <c r="BZ10" s="71" t="s">
        <v>399</v>
      </c>
      <c r="CA10" s="73" t="s">
        <v>271</v>
      </c>
      <c r="CB10" s="73" t="s">
        <v>400</v>
      </c>
      <c r="CC10" s="186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HYPERLINK("https://sitonline.vs.ch/environnement/eaux_superficielles/fr/#/?locale=fr&amp;prelevement=SFH-218&amp;scale=4500","SFH-218")</f>
        <v>SFH-218</v>
      </c>
      <c r="C12" s="116"/>
      <c r="D12" s="116" t="s">
        <v>354</v>
      </c>
      <c r="E12" s="117">
        <v>2622368</v>
      </c>
      <c r="F12" s="117"/>
      <c r="G12" s="117">
        <v>1093830</v>
      </c>
      <c r="H12" s="117"/>
      <c r="I12" s="117">
        <v>1920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HYPERLINK("https://sitonline.vs.ch/environnement/eaux_superficielles/fr/#/?locale=fr&amp;prelevement=SFH-219&amp;scale=4500","SFH-219")</f>
        <v>SFH-219</v>
      </c>
      <c r="C13" s="116"/>
      <c r="D13" s="116" t="s">
        <v>357</v>
      </c>
      <c r="E13" s="117">
        <v>2622599</v>
      </c>
      <c r="F13" s="117"/>
      <c r="G13" s="117">
        <v>1093211</v>
      </c>
      <c r="H13" s="117"/>
      <c r="I13" s="117">
        <v>2006</v>
      </c>
      <c r="J13" s="118"/>
      <c r="K13" s="119" t="s">
        <v>358</v>
      </c>
      <c r="L13" s="120"/>
      <c r="M13" s="120" t="s">
        <v>285</v>
      </c>
      <c r="N13" s="10"/>
      <c r="O13" s="10"/>
      <c r="P13" s="116"/>
      <c r="Q13" s="116" t="s">
        <v>359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HYPERLINK("https://sitonline.vs.ch/environnement/eaux_superficielles/fr/#/?locale=fr&amp;prelevement=SFH-220&amp;scale=4500","SFH-220")</f>
        <v>SFH-220</v>
      </c>
      <c r="C14" s="116"/>
      <c r="D14" s="116" t="s">
        <v>360</v>
      </c>
      <c r="E14" s="117">
        <v>2620780</v>
      </c>
      <c r="F14" s="117"/>
      <c r="G14" s="117">
        <v>1092823</v>
      </c>
      <c r="H14" s="117"/>
      <c r="I14" s="117">
        <v>2489</v>
      </c>
      <c r="J14" s="118"/>
      <c r="K14" s="119" t="s">
        <v>361</v>
      </c>
      <c r="L14" s="120"/>
      <c r="M14" s="120" t="s">
        <v>285</v>
      </c>
      <c r="N14" s="10"/>
      <c r="O14" s="10"/>
      <c r="P14" s="116"/>
      <c r="Q14" s="116" t="s">
        <v>359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HYPERLINK("https://sitonline.vs.ch/environnement/eaux_superficielles/fr/#/?locale=fr&amp;prelevement=SFH-221&amp;scale=4500","SFH-221")</f>
        <v>SFH-221</v>
      </c>
      <c r="C15" s="116"/>
      <c r="D15" s="116" t="s">
        <v>362</v>
      </c>
      <c r="E15" s="117">
        <v>2621630</v>
      </c>
      <c r="F15" s="117"/>
      <c r="G15" s="117">
        <v>1092814</v>
      </c>
      <c r="H15" s="117"/>
      <c r="I15" s="117">
        <v>2485</v>
      </c>
      <c r="J15" s="118"/>
      <c r="K15" s="119" t="s">
        <v>363</v>
      </c>
      <c r="L15" s="120"/>
      <c r="M15" s="120" t="s">
        <v>285</v>
      </c>
      <c r="N15" s="10"/>
      <c r="O15" s="10"/>
      <c r="P15" s="116"/>
      <c r="Q15" s="116" t="s">
        <v>359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HYPERLINK("https://sitonline.vs.ch/environnement/eaux_superficielles/fr/#/?locale=fr&amp;prelevement=SFH-222&amp;scale=4500","SFH-222")</f>
        <v>SFH-222</v>
      </c>
      <c r="C16" s="116"/>
      <c r="D16" s="116" t="s">
        <v>364</v>
      </c>
      <c r="E16" s="117">
        <v>2620989</v>
      </c>
      <c r="F16" s="117"/>
      <c r="G16" s="117">
        <v>1095179</v>
      </c>
      <c r="H16" s="117"/>
      <c r="I16" s="117">
        <v>1967</v>
      </c>
      <c r="J16" s="118"/>
      <c r="K16" s="119" t="s">
        <v>365</v>
      </c>
      <c r="L16" s="120"/>
      <c r="M16" s="120" t="s">
        <v>285</v>
      </c>
      <c r="N16" s="10"/>
      <c r="O16" s="10"/>
      <c r="P16" s="116"/>
      <c r="Q16" s="116" t="s">
        <v>356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HYPERLINK("https://sitonline.vs.ch/environnement/eaux_superficielles/fr/#/?locale=fr&amp;prelevement=SFH-223&amp;scale=4500","SFH-223")</f>
        <v>SFH-223</v>
      </c>
      <c r="C17" s="116"/>
      <c r="D17" s="116" t="s">
        <v>366</v>
      </c>
      <c r="E17" s="117">
        <v>2616203</v>
      </c>
      <c r="F17" s="117"/>
      <c r="G17" s="117">
        <v>1095740</v>
      </c>
      <c r="H17" s="117"/>
      <c r="I17" s="117">
        <v>2594</v>
      </c>
      <c r="J17" s="118"/>
      <c r="K17" s="119" t="s">
        <v>365</v>
      </c>
      <c r="L17" s="120"/>
      <c r="M17" s="120" t="s">
        <v>285</v>
      </c>
      <c r="N17" s="10"/>
      <c r="O17" s="10"/>
      <c r="P17" s="116"/>
      <c r="Q17" s="116" t="s">
        <v>359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HYPERLINK("https://sitonline.vs.ch/environnement/eaux_superficielles/fr/#/?locale=fr&amp;prelevement=SFH-224&amp;scale=4500","SFH-224")</f>
        <v>SFH-224</v>
      </c>
      <c r="C18" s="116"/>
      <c r="D18" s="116" t="s">
        <v>367</v>
      </c>
      <c r="E18" s="117">
        <v>2620989</v>
      </c>
      <c r="F18" s="117"/>
      <c r="G18" s="117">
        <v>1095179</v>
      </c>
      <c r="H18" s="117"/>
      <c r="I18" s="117">
        <v>1970</v>
      </c>
      <c r="J18" s="118"/>
      <c r="K18" s="119" t="s">
        <v>368</v>
      </c>
      <c r="L18" s="120"/>
      <c r="M18" s="120" t="s">
        <v>285</v>
      </c>
      <c r="N18" s="10"/>
      <c r="O18" s="10"/>
      <c r="P18" s="116"/>
      <c r="Q18" s="116" t="s">
        <v>359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HYPERLINK("https://sitonline.vs.ch/environnement/eaux_superficielles/fr/#/?locale=fr&amp;prelevement=SFH-225&amp;scale=4500","SFH-225")</f>
        <v>SFH-225</v>
      </c>
      <c r="C19" s="116"/>
      <c r="D19" s="116" t="s">
        <v>369</v>
      </c>
      <c r="E19" s="117">
        <v>2617553</v>
      </c>
      <c r="F19" s="117"/>
      <c r="G19" s="117">
        <v>1096190</v>
      </c>
      <c r="H19" s="117"/>
      <c r="I19" s="117">
        <v>2548</v>
      </c>
      <c r="J19" s="118"/>
      <c r="K19" s="119" t="s">
        <v>370</v>
      </c>
      <c r="L19" s="120"/>
      <c r="M19" s="120" t="s">
        <v>285</v>
      </c>
      <c r="N19" s="10"/>
      <c r="O19" s="10"/>
      <c r="P19" s="116"/>
      <c r="Q19" s="116" t="s">
        <v>359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HYPERLINK("https://sitonline.vs.ch/environnement/eaux_superficielles/fr/#/?locale=fr&amp;prelevement=SFH-226&amp;scale=4500","SFH-226")</f>
        <v>SFH-226</v>
      </c>
      <c r="C20" s="116"/>
      <c r="D20" s="116" t="s">
        <v>371</v>
      </c>
      <c r="E20" s="117">
        <v>2618124</v>
      </c>
      <c r="F20" s="117"/>
      <c r="G20" s="117">
        <v>1094900</v>
      </c>
      <c r="H20" s="117"/>
      <c r="I20" s="117">
        <v>2215</v>
      </c>
      <c r="J20" s="118"/>
      <c r="K20" s="119" t="s">
        <v>372</v>
      </c>
      <c r="L20" s="120"/>
      <c r="M20" s="120" t="s">
        <v>285</v>
      </c>
      <c r="N20" s="10"/>
      <c r="O20" s="10"/>
      <c r="P20" s="116"/>
      <c r="Q20" s="116" t="s">
        <v>359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HYPERLINK("https://sitonline.vs.ch/environnement/eaux_superficielles/fr/#/?locale=fr&amp;prelevement=SFH-227&amp;scale=4500","SFH-227")</f>
        <v>SFH-227</v>
      </c>
      <c r="C21" s="116"/>
      <c r="D21" s="116" t="s">
        <v>373</v>
      </c>
      <c r="E21" s="117">
        <v>2626822</v>
      </c>
      <c r="F21" s="117"/>
      <c r="G21" s="117">
        <v>1095444</v>
      </c>
      <c r="H21" s="117"/>
      <c r="I21" s="117">
        <v>2159</v>
      </c>
      <c r="J21" s="118"/>
      <c r="K21" s="119" t="s">
        <v>374</v>
      </c>
      <c r="L21" s="120"/>
      <c r="M21" s="120" t="s">
        <v>285</v>
      </c>
      <c r="N21" s="10"/>
      <c r="O21" s="10"/>
      <c r="P21" s="116"/>
      <c r="Q21" s="116" t="s">
        <v>375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HYPERLINK("https://sitonline.vs.ch/environnement/eaux_superficielles/fr/#/?locale=fr&amp;prelevement=SFH-228&amp;scale=4500","SFH-228")</f>
        <v>SFH-228</v>
      </c>
      <c r="C22" s="116"/>
      <c r="D22" s="116" t="s">
        <v>376</v>
      </c>
      <c r="E22" s="117">
        <v>2628928</v>
      </c>
      <c r="F22" s="117"/>
      <c r="G22" s="117">
        <v>1095113</v>
      </c>
      <c r="H22" s="117"/>
      <c r="I22" s="117">
        <v>2485</v>
      </c>
      <c r="J22" s="118"/>
      <c r="K22" s="119" t="s">
        <v>374</v>
      </c>
      <c r="L22" s="120"/>
      <c r="M22" s="120" t="s">
        <v>285</v>
      </c>
      <c r="N22" s="10"/>
      <c r="O22" s="10"/>
      <c r="P22" s="116"/>
      <c r="Q22" s="116" t="s">
        <v>359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HYPERLINK("https://sitonline.vs.ch/environnement/eaux_superficielles/fr/#/?locale=fr&amp;prelevement=SFH-229&amp;scale=4500","SFH-229")</f>
        <v>SFH-229</v>
      </c>
      <c r="C23" s="116"/>
      <c r="D23" s="116" t="s">
        <v>377</v>
      </c>
      <c r="E23" s="117">
        <v>2622718</v>
      </c>
      <c r="F23" s="117"/>
      <c r="G23" s="117">
        <v>1097184</v>
      </c>
      <c r="H23" s="117"/>
      <c r="I23" s="117">
        <v>2060</v>
      </c>
      <c r="J23" s="118"/>
      <c r="K23" s="119" t="s">
        <v>378</v>
      </c>
      <c r="L23" s="120"/>
      <c r="M23" s="120" t="s">
        <v>285</v>
      </c>
      <c r="N23" s="10"/>
      <c r="O23" s="10"/>
      <c r="P23" s="116"/>
      <c r="Q23" s="116" t="s">
        <v>375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HYPERLINK("https://sitonline.vs.ch/environnement/eaux_superficielles/fr/#/?locale=fr&amp;prelevement=SEN-1445&amp;scale=4500","SEN-1445")</f>
        <v>SEN-1445</v>
      </c>
      <c r="C24" s="116"/>
      <c r="D24" s="116" t="s">
        <v>379</v>
      </c>
      <c r="E24" s="117">
        <v>2622118</v>
      </c>
      <c r="F24" s="117"/>
      <c r="G24" s="117">
        <v>1093594</v>
      </c>
      <c r="H24" s="117"/>
      <c r="I24" s="117">
        <v>2070</v>
      </c>
      <c r="J24" s="118"/>
      <c r="K24" s="119" t="s">
        <v>380</v>
      </c>
      <c r="L24" s="120"/>
      <c r="M24" s="120" t="s">
        <v>285</v>
      </c>
      <c r="N24" s="10"/>
      <c r="O24" s="10"/>
      <c r="P24" s="116"/>
      <c r="Q24" s="116" t="s">
        <v>381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HYPERLINK("https://sitonline.vs.ch/environnement/eaux_superficielles/fr/#/?locale=fr&amp;prelevement=SEN-1446&amp;scale=4500","SEN-1446")</f>
        <v>SEN-1446</v>
      </c>
      <c r="C25" s="116"/>
      <c r="D25" s="116" t="s">
        <v>382</v>
      </c>
      <c r="E25" s="117">
        <v>2621118</v>
      </c>
      <c r="F25" s="117"/>
      <c r="G25" s="117">
        <v>1095318</v>
      </c>
      <c r="H25" s="117"/>
      <c r="I25" s="117">
        <v>1970</v>
      </c>
      <c r="J25" s="118"/>
      <c r="K25" s="119" t="s">
        <v>365</v>
      </c>
      <c r="L25" s="120"/>
      <c r="M25" s="120" t="s">
        <v>285</v>
      </c>
      <c r="N25" s="10"/>
      <c r="O25" s="10"/>
      <c r="P25" s="116"/>
      <c r="Q25" s="116" t="s">
        <v>380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HYPERLINK("https://sitonline.vs.ch/environnement/eaux_superficielles/fr/#/?locale=fr&amp;prelevement=SEN-264&amp;scale=4500","SEN-264")</f>
        <v>SEN-264</v>
      </c>
      <c r="C26" s="116"/>
      <c r="D26" s="116"/>
      <c r="E26" s="117">
        <v>2628439</v>
      </c>
      <c r="F26" s="117"/>
      <c r="G26" s="117">
        <v>1095561</v>
      </c>
      <c r="H26" s="117"/>
      <c r="I26" s="117">
        <v>2498</v>
      </c>
      <c r="J26" s="118"/>
      <c r="K26" s="119" t="s">
        <v>383</v>
      </c>
      <c r="L26" s="120"/>
      <c r="M26" s="120" t="s">
        <v>284</v>
      </c>
      <c r="N26" s="10"/>
      <c r="O26" s="10"/>
      <c r="P26" s="116"/>
      <c r="Q26" s="116" t="s">
        <v>384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115">
        <v>16</v>
      </c>
      <c r="B27" s="128" t="str">
        <f>HYPERLINK("https://sitonline.vs.ch/environnement/eaux_superficielles/fr/#/?locale=fr&amp;prelevement=SEN-266&amp;scale=4500","SEN-266")</f>
        <v>SEN-266</v>
      </c>
      <c r="C27" s="116"/>
      <c r="D27" s="116"/>
      <c r="E27" s="117">
        <v>2624588</v>
      </c>
      <c r="F27" s="117"/>
      <c r="G27" s="117">
        <v>1094146</v>
      </c>
      <c r="H27" s="117"/>
      <c r="I27" s="117">
        <v>2313</v>
      </c>
      <c r="J27" s="118"/>
      <c r="K27" s="119" t="s">
        <v>385</v>
      </c>
      <c r="L27" s="120"/>
      <c r="M27" s="120" t="s">
        <v>284</v>
      </c>
      <c r="N27" s="10"/>
      <c r="O27" s="10"/>
      <c r="P27" s="116"/>
      <c r="Q27" s="116" t="s">
        <v>384</v>
      </c>
      <c r="R27" s="121"/>
      <c r="S27" s="121"/>
      <c r="T27" s="122"/>
      <c r="U27" s="123"/>
      <c r="V27" s="121"/>
      <c r="W27" s="121"/>
      <c r="X27" s="122"/>
      <c r="Y27" s="123"/>
      <c r="Z27" s="121"/>
      <c r="AA27" s="124"/>
      <c r="AB27" s="116"/>
      <c r="AC27" s="116"/>
      <c r="AD27" s="116"/>
      <c r="AE27" s="116"/>
      <c r="AF27" s="116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6"/>
      <c r="BF27" s="126"/>
      <c r="BG27" s="125"/>
      <c r="BH27" s="125"/>
      <c r="BI27" s="118"/>
      <c r="BJ27" s="120"/>
      <c r="BK27" s="120"/>
      <c r="BL27" s="120"/>
      <c r="BM27" s="120"/>
      <c r="BN27" s="127"/>
      <c r="BO27" s="120"/>
      <c r="BP27" s="120"/>
      <c r="BQ27" s="120"/>
      <c r="BR27" s="120"/>
      <c r="BS27" s="127"/>
      <c r="BT27" s="120"/>
      <c r="BU27" s="120"/>
      <c r="BV27" s="120"/>
      <c r="BW27" s="120"/>
      <c r="BX27" s="127"/>
      <c r="BY27" s="120"/>
      <c r="BZ27" s="120"/>
      <c r="CA27" s="120"/>
      <c r="CB27" s="120"/>
      <c r="CC27" s="127"/>
      <c r="CD27" s="120"/>
      <c r="CE27" s="116"/>
    </row>
    <row r="28" spans="1:83" s="6" customFormat="1" ht="15.5" x14ac:dyDescent="0.35">
      <c r="A28" s="115">
        <v>17</v>
      </c>
      <c r="B28" s="128" t="str">
        <f>HYPERLINK("https://sitonline.vs.ch/environnement/eaux_superficielles/fr/#/?locale=fr&amp;prelevement=SEN-268&amp;scale=4500","SEN-268")</f>
        <v>SEN-268</v>
      </c>
      <c r="C28" s="116"/>
      <c r="D28" s="116"/>
      <c r="E28" s="117">
        <v>2622866</v>
      </c>
      <c r="F28" s="117"/>
      <c r="G28" s="117">
        <v>1094294</v>
      </c>
      <c r="H28" s="117"/>
      <c r="I28" s="117">
        <v>1820</v>
      </c>
      <c r="J28" s="118"/>
      <c r="K28" s="119" t="s">
        <v>386</v>
      </c>
      <c r="L28" s="120"/>
      <c r="M28" s="120" t="s">
        <v>284</v>
      </c>
      <c r="N28" s="10"/>
      <c r="O28" s="10"/>
      <c r="P28" s="116"/>
      <c r="Q28" s="116" t="s">
        <v>384</v>
      </c>
      <c r="R28" s="121"/>
      <c r="S28" s="121"/>
      <c r="T28" s="122"/>
      <c r="U28" s="123"/>
      <c r="V28" s="121"/>
      <c r="W28" s="121"/>
      <c r="X28" s="122"/>
      <c r="Y28" s="123"/>
      <c r="Z28" s="121"/>
      <c r="AA28" s="124"/>
      <c r="AB28" s="116"/>
      <c r="AC28" s="116"/>
      <c r="AD28" s="116"/>
      <c r="AE28" s="116"/>
      <c r="AF28" s="116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6"/>
      <c r="BF28" s="126"/>
      <c r="BG28" s="125"/>
      <c r="BH28" s="125"/>
      <c r="BI28" s="118"/>
      <c r="BJ28" s="120"/>
      <c r="BK28" s="120"/>
      <c r="BL28" s="120"/>
      <c r="BM28" s="120"/>
      <c r="BN28" s="127"/>
      <c r="BO28" s="120"/>
      <c r="BP28" s="120"/>
      <c r="BQ28" s="120"/>
      <c r="BR28" s="120"/>
      <c r="BS28" s="127"/>
      <c r="BT28" s="120"/>
      <c r="BU28" s="120"/>
      <c r="BV28" s="120"/>
      <c r="BW28" s="120"/>
      <c r="BX28" s="127"/>
      <c r="BY28" s="120"/>
      <c r="BZ28" s="120"/>
      <c r="CA28" s="120"/>
      <c r="CB28" s="120"/>
      <c r="CC28" s="127"/>
      <c r="CD28" s="120"/>
      <c r="CE28" s="116"/>
    </row>
    <row r="29" spans="1:83" s="6" customFormat="1" ht="15.5" x14ac:dyDescent="0.35">
      <c r="A29" s="115">
        <v>18</v>
      </c>
      <c r="B29" s="128" t="str">
        <f>HYPERLINK("https://sitonline.vs.ch/environnement/eaux_superficielles/fr/#/?locale=fr&amp;prelevement=SEN-274&amp;scale=4500","SEN-274")</f>
        <v>SEN-274</v>
      </c>
      <c r="C29" s="116"/>
      <c r="D29" s="116"/>
      <c r="E29" s="117">
        <v>2619391</v>
      </c>
      <c r="F29" s="117"/>
      <c r="G29" s="117">
        <v>1094355</v>
      </c>
      <c r="H29" s="117"/>
      <c r="I29" s="117">
        <v>2328</v>
      </c>
      <c r="J29" s="118"/>
      <c r="K29" s="119" t="s">
        <v>387</v>
      </c>
      <c r="L29" s="120"/>
      <c r="M29" s="120" t="s">
        <v>284</v>
      </c>
      <c r="N29" s="10"/>
      <c r="O29" s="10"/>
      <c r="P29" s="116"/>
      <c r="Q29" s="116" t="s">
        <v>384</v>
      </c>
      <c r="R29" s="121"/>
      <c r="S29" s="121"/>
      <c r="T29" s="122"/>
      <c r="U29" s="123"/>
      <c r="V29" s="121"/>
      <c r="W29" s="121"/>
      <c r="X29" s="122"/>
      <c r="Y29" s="123"/>
      <c r="Z29" s="121"/>
      <c r="AA29" s="124"/>
      <c r="AB29" s="116"/>
      <c r="AC29" s="116"/>
      <c r="AD29" s="116"/>
      <c r="AE29" s="116"/>
      <c r="AF29" s="116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6"/>
      <c r="BF29" s="126"/>
      <c r="BG29" s="125"/>
      <c r="BH29" s="125"/>
      <c r="BI29" s="118"/>
      <c r="BJ29" s="120"/>
      <c r="BK29" s="120"/>
      <c r="BL29" s="120"/>
      <c r="BM29" s="120"/>
      <c r="BN29" s="127"/>
      <c r="BO29" s="120"/>
      <c r="BP29" s="120"/>
      <c r="BQ29" s="120"/>
      <c r="BR29" s="120"/>
      <c r="BS29" s="127"/>
      <c r="BT29" s="120"/>
      <c r="BU29" s="120"/>
      <c r="BV29" s="120"/>
      <c r="BW29" s="120"/>
      <c r="BX29" s="127"/>
      <c r="BY29" s="120"/>
      <c r="BZ29" s="120"/>
      <c r="CA29" s="120"/>
      <c r="CB29" s="120"/>
      <c r="CC29" s="127"/>
      <c r="CD29" s="120"/>
      <c r="CE29" s="116"/>
    </row>
    <row r="30" spans="1:83" s="6" customFormat="1" ht="15.5" x14ac:dyDescent="0.35">
      <c r="A30" s="115">
        <v>19</v>
      </c>
      <c r="B30" s="128" t="str">
        <f>HYPERLINK("https://sitonline.vs.ch/environnement/eaux_superficielles/fr/#/?locale=fr&amp;prelevement=SEN-276&amp;scale=4500","SEN-276")</f>
        <v>SEN-276</v>
      </c>
      <c r="C30" s="116"/>
      <c r="D30" s="116"/>
      <c r="E30" s="117">
        <v>2619346</v>
      </c>
      <c r="F30" s="117"/>
      <c r="G30" s="117">
        <v>1094331</v>
      </c>
      <c r="H30" s="117"/>
      <c r="I30" s="117">
        <v>2326</v>
      </c>
      <c r="J30" s="118"/>
      <c r="K30" s="119" t="s">
        <v>387</v>
      </c>
      <c r="L30" s="120"/>
      <c r="M30" s="120" t="s">
        <v>284</v>
      </c>
      <c r="N30" s="10"/>
      <c r="O30" s="10"/>
      <c r="P30" s="116"/>
      <c r="Q30" s="116" t="s">
        <v>384</v>
      </c>
      <c r="R30" s="121"/>
      <c r="S30" s="121"/>
      <c r="T30" s="122"/>
      <c r="U30" s="123"/>
      <c r="V30" s="121"/>
      <c r="W30" s="121"/>
      <c r="X30" s="122"/>
      <c r="Y30" s="123"/>
      <c r="Z30" s="121"/>
      <c r="AA30" s="124"/>
      <c r="AB30" s="116"/>
      <c r="AC30" s="116"/>
      <c r="AD30" s="116"/>
      <c r="AE30" s="116"/>
      <c r="AF30" s="116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6"/>
      <c r="BF30" s="126"/>
      <c r="BG30" s="125"/>
      <c r="BH30" s="125"/>
      <c r="BI30" s="118"/>
      <c r="BJ30" s="120"/>
      <c r="BK30" s="120"/>
      <c r="BL30" s="120"/>
      <c r="BM30" s="120"/>
      <c r="BN30" s="127"/>
      <c r="BO30" s="120"/>
      <c r="BP30" s="120"/>
      <c r="BQ30" s="120"/>
      <c r="BR30" s="120"/>
      <c r="BS30" s="127"/>
      <c r="BT30" s="120"/>
      <c r="BU30" s="120"/>
      <c r="BV30" s="120"/>
      <c r="BW30" s="120"/>
      <c r="BX30" s="127"/>
      <c r="BY30" s="120"/>
      <c r="BZ30" s="120"/>
      <c r="CA30" s="120"/>
      <c r="CB30" s="120"/>
      <c r="CC30" s="127"/>
      <c r="CD30" s="120"/>
      <c r="CE30" s="116"/>
    </row>
    <row r="31" spans="1:83" s="6" customFormat="1" ht="15.5" x14ac:dyDescent="0.35">
      <c r="A31" s="115">
        <v>20</v>
      </c>
      <c r="B31" s="128" t="str">
        <f>HYPERLINK("https://sitonline.vs.ch/environnement/eaux_superficielles/fr/#/?locale=fr&amp;prelevement=SEN-278&amp;scale=4500","SEN-278")</f>
        <v>SEN-278</v>
      </c>
      <c r="C31" s="116"/>
      <c r="D31" s="116"/>
      <c r="E31" s="117">
        <v>2619336</v>
      </c>
      <c r="F31" s="117"/>
      <c r="G31" s="117">
        <v>1094308</v>
      </c>
      <c r="H31" s="117"/>
      <c r="I31" s="117">
        <v>2324</v>
      </c>
      <c r="J31" s="118"/>
      <c r="K31" s="119" t="s">
        <v>388</v>
      </c>
      <c r="L31" s="120"/>
      <c r="M31" s="120" t="s">
        <v>284</v>
      </c>
      <c r="N31" s="10"/>
      <c r="O31" s="10"/>
      <c r="P31" s="116"/>
      <c r="Q31" s="116" t="s">
        <v>384</v>
      </c>
      <c r="R31" s="121"/>
      <c r="S31" s="121"/>
      <c r="T31" s="122"/>
      <c r="U31" s="123"/>
      <c r="V31" s="121"/>
      <c r="W31" s="121"/>
      <c r="X31" s="122"/>
      <c r="Y31" s="123"/>
      <c r="Z31" s="121"/>
      <c r="AA31" s="124"/>
      <c r="AB31" s="116"/>
      <c r="AC31" s="116"/>
      <c r="AD31" s="116"/>
      <c r="AE31" s="116"/>
      <c r="AF31" s="116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6"/>
      <c r="BF31" s="126"/>
      <c r="BG31" s="125"/>
      <c r="BH31" s="125"/>
      <c r="BI31" s="118"/>
      <c r="BJ31" s="120"/>
      <c r="BK31" s="120"/>
      <c r="BL31" s="120"/>
      <c r="BM31" s="120"/>
      <c r="BN31" s="127"/>
      <c r="BO31" s="120"/>
      <c r="BP31" s="120"/>
      <c r="BQ31" s="120"/>
      <c r="BR31" s="120"/>
      <c r="BS31" s="127"/>
      <c r="BT31" s="120"/>
      <c r="BU31" s="120"/>
      <c r="BV31" s="120"/>
      <c r="BW31" s="120"/>
      <c r="BX31" s="127"/>
      <c r="BY31" s="120"/>
      <c r="BZ31" s="120"/>
      <c r="CA31" s="120"/>
      <c r="CB31" s="120"/>
      <c r="CC31" s="127"/>
      <c r="CD31" s="120"/>
      <c r="CE31" s="116"/>
    </row>
    <row r="32" spans="1:83" s="6" customFormat="1" ht="15.5" x14ac:dyDescent="0.35">
      <c r="A32" s="115">
        <v>21</v>
      </c>
      <c r="B32" s="128" t="str">
        <f>HYPERLINK("https://sitonline.vs.ch/environnement/eaux_superficielles/fr/#/?locale=fr&amp;prelevement=SEN-280&amp;scale=4500","SEN-280")</f>
        <v>SEN-280</v>
      </c>
      <c r="C32" s="116"/>
      <c r="D32" s="116"/>
      <c r="E32" s="117">
        <v>2622827</v>
      </c>
      <c r="F32" s="117"/>
      <c r="G32" s="117">
        <v>1094298</v>
      </c>
      <c r="H32" s="117"/>
      <c r="I32" s="117">
        <v>1820</v>
      </c>
      <c r="J32" s="118"/>
      <c r="K32" s="119" t="s">
        <v>389</v>
      </c>
      <c r="L32" s="120"/>
      <c r="M32" s="120" t="s">
        <v>284</v>
      </c>
      <c r="N32" s="10"/>
      <c r="O32" s="10"/>
      <c r="P32" s="116"/>
      <c r="Q32" s="116" t="s">
        <v>384</v>
      </c>
      <c r="R32" s="121"/>
      <c r="S32" s="121"/>
      <c r="T32" s="122"/>
      <c r="U32" s="123"/>
      <c r="V32" s="121"/>
      <c r="W32" s="121"/>
      <c r="X32" s="122"/>
      <c r="Y32" s="123"/>
      <c r="Z32" s="121"/>
      <c r="AA32" s="124"/>
      <c r="AB32" s="116"/>
      <c r="AC32" s="116"/>
      <c r="AD32" s="116"/>
      <c r="AE32" s="116"/>
      <c r="AF32" s="116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6"/>
      <c r="BF32" s="126"/>
      <c r="BG32" s="125"/>
      <c r="BH32" s="125"/>
      <c r="BI32" s="118"/>
      <c r="BJ32" s="120"/>
      <c r="BK32" s="120"/>
      <c r="BL32" s="120"/>
      <c r="BM32" s="120"/>
      <c r="BN32" s="127"/>
      <c r="BO32" s="120"/>
      <c r="BP32" s="120"/>
      <c r="BQ32" s="120"/>
      <c r="BR32" s="120"/>
      <c r="BS32" s="127"/>
      <c r="BT32" s="120"/>
      <c r="BU32" s="120"/>
      <c r="BV32" s="120"/>
      <c r="BW32" s="120"/>
      <c r="BX32" s="127"/>
      <c r="BY32" s="120"/>
      <c r="BZ32" s="120"/>
      <c r="CA32" s="120"/>
      <c r="CB32" s="120"/>
      <c r="CC32" s="127"/>
      <c r="CD32" s="120"/>
      <c r="CE32" s="116"/>
    </row>
    <row r="33" spans="1:83" s="6" customFormat="1" ht="15.5" x14ac:dyDescent="0.35">
      <c r="A33" s="115">
        <v>22</v>
      </c>
      <c r="B33" s="128" t="str">
        <f>HYPERLINK("https://sitonline.vs.ch/environnement/eaux_superficielles/fr/#/?locale=fr&amp;prelevement=SEN-282&amp;scale=4500","SEN-282")</f>
        <v>SEN-282</v>
      </c>
      <c r="C33" s="116"/>
      <c r="D33" s="116"/>
      <c r="E33" s="117">
        <v>2623603</v>
      </c>
      <c r="F33" s="117"/>
      <c r="G33" s="117">
        <v>1092120</v>
      </c>
      <c r="H33" s="117"/>
      <c r="I33" s="117">
        <v>2307</v>
      </c>
      <c r="J33" s="118"/>
      <c r="K33" s="119" t="s">
        <v>390</v>
      </c>
      <c r="L33" s="120"/>
      <c r="M33" s="120" t="s">
        <v>284</v>
      </c>
      <c r="N33" s="10"/>
      <c r="O33" s="10"/>
      <c r="P33" s="116"/>
      <c r="Q33" s="116" t="s">
        <v>384</v>
      </c>
      <c r="R33" s="121"/>
      <c r="S33" s="121"/>
      <c r="T33" s="122"/>
      <c r="U33" s="123"/>
      <c r="V33" s="121"/>
      <c r="W33" s="121"/>
      <c r="X33" s="122"/>
      <c r="Y33" s="123"/>
      <c r="Z33" s="121"/>
      <c r="AA33" s="124"/>
      <c r="AB33" s="116"/>
      <c r="AC33" s="116"/>
      <c r="AD33" s="116"/>
      <c r="AE33" s="116"/>
      <c r="AF33" s="116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6"/>
      <c r="BF33" s="126"/>
      <c r="BG33" s="125"/>
      <c r="BH33" s="125"/>
      <c r="BI33" s="118"/>
      <c r="BJ33" s="120"/>
      <c r="BK33" s="120"/>
      <c r="BL33" s="120"/>
      <c r="BM33" s="120"/>
      <c r="BN33" s="127"/>
      <c r="BO33" s="120"/>
      <c r="BP33" s="120"/>
      <c r="BQ33" s="120"/>
      <c r="BR33" s="120"/>
      <c r="BS33" s="127"/>
      <c r="BT33" s="120"/>
      <c r="BU33" s="120"/>
      <c r="BV33" s="120"/>
      <c r="BW33" s="120"/>
      <c r="BX33" s="127"/>
      <c r="BY33" s="120"/>
      <c r="BZ33" s="120"/>
      <c r="CA33" s="120"/>
      <c r="CB33" s="120"/>
      <c r="CC33" s="127"/>
      <c r="CD33" s="120"/>
      <c r="CE33" s="116"/>
    </row>
    <row r="34" spans="1:83" s="6" customFormat="1" ht="15.5" x14ac:dyDescent="0.35">
      <c r="A34" s="115">
        <v>23</v>
      </c>
      <c r="B34" s="128" t="str">
        <f>HYPERLINK("https://sitonline.vs.ch/environnement/eaux_superficielles/fr/#/?locale=fr&amp;prelevement=SEN-283&amp;scale=4500","SEN-283")</f>
        <v>SEN-283</v>
      </c>
      <c r="C34" s="116"/>
      <c r="D34" s="116"/>
      <c r="E34" s="117">
        <v>2625114</v>
      </c>
      <c r="F34" s="117"/>
      <c r="G34" s="117">
        <v>1095192</v>
      </c>
      <c r="H34" s="117"/>
      <c r="I34" s="117">
        <v>2055</v>
      </c>
      <c r="J34" s="118"/>
      <c r="K34" s="119" t="s">
        <v>391</v>
      </c>
      <c r="L34" s="120"/>
      <c r="M34" s="120" t="s">
        <v>284</v>
      </c>
      <c r="N34" s="10"/>
      <c r="O34" s="10"/>
      <c r="P34" s="116"/>
      <c r="Q34" s="116" t="s">
        <v>384</v>
      </c>
      <c r="R34" s="121"/>
      <c r="S34" s="121"/>
      <c r="T34" s="122"/>
      <c r="U34" s="123"/>
      <c r="V34" s="121"/>
      <c r="W34" s="121"/>
      <c r="X34" s="122"/>
      <c r="Y34" s="123"/>
      <c r="Z34" s="121"/>
      <c r="AA34" s="124"/>
      <c r="AB34" s="116"/>
      <c r="AC34" s="116"/>
      <c r="AD34" s="116"/>
      <c r="AE34" s="116"/>
      <c r="AF34" s="116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6"/>
      <c r="BF34" s="126"/>
      <c r="BG34" s="125"/>
      <c r="BH34" s="125"/>
      <c r="BI34" s="118"/>
      <c r="BJ34" s="120"/>
      <c r="BK34" s="120"/>
      <c r="BL34" s="120"/>
      <c r="BM34" s="120"/>
      <c r="BN34" s="127"/>
      <c r="BO34" s="120"/>
      <c r="BP34" s="120"/>
      <c r="BQ34" s="120"/>
      <c r="BR34" s="120"/>
      <c r="BS34" s="127"/>
      <c r="BT34" s="120"/>
      <c r="BU34" s="120"/>
      <c r="BV34" s="120"/>
      <c r="BW34" s="120"/>
      <c r="BX34" s="127"/>
      <c r="BY34" s="120"/>
      <c r="BZ34" s="120"/>
      <c r="CA34" s="120"/>
      <c r="CB34" s="120"/>
      <c r="CC34" s="127"/>
      <c r="CD34" s="120"/>
      <c r="CE34" s="116"/>
    </row>
    <row r="35" spans="1:83" s="6" customFormat="1" ht="15.5" x14ac:dyDescent="0.35">
      <c r="A35" s="115">
        <v>24</v>
      </c>
      <c r="B35" s="128" t="str">
        <f>HYPERLINK("https://sitonline.vs.ch/environnement/eaux_superficielles/fr/#/?locale=fr&amp;prelevement=SEN-285&amp;scale=4500","SEN-285")</f>
        <v>SEN-285</v>
      </c>
      <c r="C35" s="116"/>
      <c r="D35" s="116"/>
      <c r="E35" s="117">
        <v>2625171</v>
      </c>
      <c r="F35" s="117"/>
      <c r="G35" s="117">
        <v>1095383</v>
      </c>
      <c r="H35" s="117"/>
      <c r="I35" s="117">
        <v>1985</v>
      </c>
      <c r="J35" s="118"/>
      <c r="K35" s="119" t="s">
        <v>392</v>
      </c>
      <c r="L35" s="120"/>
      <c r="M35" s="120" t="s">
        <v>284</v>
      </c>
      <c r="N35" s="10"/>
      <c r="O35" s="10"/>
      <c r="P35" s="116"/>
      <c r="Q35" s="116" t="s">
        <v>384</v>
      </c>
      <c r="R35" s="121"/>
      <c r="S35" s="121"/>
      <c r="T35" s="122"/>
      <c r="U35" s="123"/>
      <c r="V35" s="121"/>
      <c r="W35" s="121"/>
      <c r="X35" s="122"/>
      <c r="Y35" s="123"/>
      <c r="Z35" s="121"/>
      <c r="AA35" s="124"/>
      <c r="AB35" s="116"/>
      <c r="AC35" s="116"/>
      <c r="AD35" s="116"/>
      <c r="AE35" s="116"/>
      <c r="AF35" s="116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/>
      <c r="AX35" s="125"/>
      <c r="AY35" s="125"/>
      <c r="AZ35" s="125"/>
      <c r="BA35" s="125"/>
      <c r="BB35" s="125"/>
      <c r="BC35" s="125"/>
      <c r="BD35" s="125"/>
      <c r="BE35" s="126"/>
      <c r="BF35" s="126"/>
      <c r="BG35" s="125"/>
      <c r="BH35" s="125"/>
      <c r="BI35" s="118"/>
      <c r="BJ35" s="120"/>
      <c r="BK35" s="120"/>
      <c r="BL35" s="120"/>
      <c r="BM35" s="120"/>
      <c r="BN35" s="127"/>
      <c r="BO35" s="120"/>
      <c r="BP35" s="120"/>
      <c r="BQ35" s="120"/>
      <c r="BR35" s="120"/>
      <c r="BS35" s="127"/>
      <c r="BT35" s="120"/>
      <c r="BU35" s="120"/>
      <c r="BV35" s="120"/>
      <c r="BW35" s="120"/>
      <c r="BX35" s="127"/>
      <c r="BY35" s="120"/>
      <c r="BZ35" s="120"/>
      <c r="CA35" s="120"/>
      <c r="CB35" s="120"/>
      <c r="CC35" s="127"/>
      <c r="CD35" s="120"/>
      <c r="CE35" s="116"/>
    </row>
    <row r="36" spans="1:83" s="6" customFormat="1" ht="15.5" x14ac:dyDescent="0.35">
      <c r="A36" s="115">
        <v>25</v>
      </c>
      <c r="B36" s="128" t="str">
        <f>HYPERLINK("https://sitonline.vs.ch/environnement/eaux_superficielles/fr/#/?locale=fr&amp;prelevement=SEN-287&amp;scale=4500","SEN-287")</f>
        <v>SEN-287</v>
      </c>
      <c r="C36" s="116"/>
      <c r="D36" s="116"/>
      <c r="E36" s="117">
        <v>2625380</v>
      </c>
      <c r="F36" s="117"/>
      <c r="G36" s="117">
        <v>1095396</v>
      </c>
      <c r="H36" s="117"/>
      <c r="I36" s="117">
        <v>2025</v>
      </c>
      <c r="J36" s="118"/>
      <c r="K36" s="119" t="s">
        <v>392</v>
      </c>
      <c r="L36" s="120"/>
      <c r="M36" s="120" t="s">
        <v>284</v>
      </c>
      <c r="N36" s="10"/>
      <c r="O36" s="10"/>
      <c r="P36" s="116"/>
      <c r="Q36" s="116" t="s">
        <v>384</v>
      </c>
      <c r="R36" s="121"/>
      <c r="S36" s="121"/>
      <c r="T36" s="122"/>
      <c r="U36" s="123"/>
      <c r="V36" s="121"/>
      <c r="W36" s="121"/>
      <c r="X36" s="122"/>
      <c r="Y36" s="123"/>
      <c r="Z36" s="121"/>
      <c r="AA36" s="124"/>
      <c r="AB36" s="116"/>
      <c r="AC36" s="116"/>
      <c r="AD36" s="116"/>
      <c r="AE36" s="116"/>
      <c r="AF36" s="116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6"/>
      <c r="BF36" s="126"/>
      <c r="BG36" s="125"/>
      <c r="BH36" s="125"/>
      <c r="BI36" s="118"/>
      <c r="BJ36" s="120"/>
      <c r="BK36" s="120"/>
      <c r="BL36" s="120"/>
      <c r="BM36" s="120"/>
      <c r="BN36" s="127"/>
      <c r="BO36" s="120"/>
      <c r="BP36" s="120"/>
      <c r="BQ36" s="120"/>
      <c r="BR36" s="120"/>
      <c r="BS36" s="127"/>
      <c r="BT36" s="120"/>
      <c r="BU36" s="120"/>
      <c r="BV36" s="120"/>
      <c r="BW36" s="120"/>
      <c r="BX36" s="127"/>
      <c r="BY36" s="120"/>
      <c r="BZ36" s="120"/>
      <c r="CA36" s="120"/>
      <c r="CB36" s="120"/>
      <c r="CC36" s="127"/>
      <c r="CD36" s="120"/>
      <c r="CE36" s="116"/>
    </row>
    <row r="37" spans="1:83" s="6" customFormat="1" ht="15.5" x14ac:dyDescent="0.35">
      <c r="A37" s="115">
        <v>26</v>
      </c>
      <c r="B37" s="128" t="str">
        <f>HYPERLINK("https://sitonline.vs.ch/environnement/eaux_superficielles/fr/#/?locale=fr&amp;prelevement=SEN-290&amp;scale=4500","SEN-290")</f>
        <v>SEN-290</v>
      </c>
      <c r="C37" s="116"/>
      <c r="D37" s="116"/>
      <c r="E37" s="117">
        <v>2625401</v>
      </c>
      <c r="F37" s="117"/>
      <c r="G37" s="117">
        <v>1095396</v>
      </c>
      <c r="H37" s="117"/>
      <c r="I37" s="117">
        <v>2027</v>
      </c>
      <c r="J37" s="118"/>
      <c r="K37" s="119" t="s">
        <v>392</v>
      </c>
      <c r="L37" s="120"/>
      <c r="M37" s="120" t="s">
        <v>284</v>
      </c>
      <c r="N37" s="10"/>
      <c r="O37" s="10"/>
      <c r="P37" s="116"/>
      <c r="Q37" s="116" t="s">
        <v>384</v>
      </c>
      <c r="R37" s="121"/>
      <c r="S37" s="121"/>
      <c r="T37" s="122"/>
      <c r="U37" s="123"/>
      <c r="V37" s="121"/>
      <c r="W37" s="121"/>
      <c r="X37" s="122"/>
      <c r="Y37" s="123"/>
      <c r="Z37" s="121"/>
      <c r="AA37" s="124"/>
      <c r="AB37" s="116"/>
      <c r="AC37" s="116"/>
      <c r="AD37" s="116"/>
      <c r="AE37" s="116"/>
      <c r="AF37" s="116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6"/>
      <c r="BF37" s="126"/>
      <c r="BG37" s="125"/>
      <c r="BH37" s="125"/>
      <c r="BI37" s="118"/>
      <c r="BJ37" s="120"/>
      <c r="BK37" s="120"/>
      <c r="BL37" s="120"/>
      <c r="BM37" s="120"/>
      <c r="BN37" s="127"/>
      <c r="BO37" s="120"/>
      <c r="BP37" s="120"/>
      <c r="BQ37" s="120"/>
      <c r="BR37" s="120"/>
      <c r="BS37" s="127"/>
      <c r="BT37" s="120"/>
      <c r="BU37" s="120"/>
      <c r="BV37" s="120"/>
      <c r="BW37" s="120"/>
      <c r="BX37" s="127"/>
      <c r="BY37" s="120"/>
      <c r="BZ37" s="120"/>
      <c r="CA37" s="120"/>
      <c r="CB37" s="120"/>
      <c r="CC37" s="127"/>
      <c r="CD37" s="120"/>
      <c r="CE37" s="116"/>
    </row>
    <row r="38" spans="1:83" s="6" customFormat="1" ht="15.5" x14ac:dyDescent="0.35">
      <c r="A38" s="115">
        <v>27</v>
      </c>
      <c r="B38" s="128" t="str">
        <f>HYPERLINK("https://sitonline.vs.ch/environnement/eaux_superficielles/fr/#/?locale=fr&amp;prelevement=SEN-293&amp;scale=4500","SEN-293")</f>
        <v>SEN-293</v>
      </c>
      <c r="C38" s="116"/>
      <c r="D38" s="116"/>
      <c r="E38" s="117">
        <v>2625474</v>
      </c>
      <c r="F38" s="117"/>
      <c r="G38" s="117">
        <v>1095397</v>
      </c>
      <c r="H38" s="117"/>
      <c r="I38" s="117">
        <v>2029</v>
      </c>
      <c r="J38" s="118"/>
      <c r="K38" s="119" t="s">
        <v>392</v>
      </c>
      <c r="L38" s="120"/>
      <c r="M38" s="120" t="s">
        <v>284</v>
      </c>
      <c r="N38" s="10"/>
      <c r="O38" s="10"/>
      <c r="P38" s="116"/>
      <c r="Q38" s="116" t="s">
        <v>384</v>
      </c>
      <c r="R38" s="121"/>
      <c r="S38" s="121"/>
      <c r="T38" s="122"/>
      <c r="U38" s="123"/>
      <c r="V38" s="121"/>
      <c r="W38" s="121"/>
      <c r="X38" s="122"/>
      <c r="Y38" s="123"/>
      <c r="Z38" s="121"/>
      <c r="AA38" s="124"/>
      <c r="AB38" s="116"/>
      <c r="AC38" s="116"/>
      <c r="AD38" s="116"/>
      <c r="AE38" s="116"/>
      <c r="AF38" s="116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6"/>
      <c r="BF38" s="126"/>
      <c r="BG38" s="125"/>
      <c r="BH38" s="125"/>
      <c r="BI38" s="118"/>
      <c r="BJ38" s="120"/>
      <c r="BK38" s="120"/>
      <c r="BL38" s="120"/>
      <c r="BM38" s="120"/>
      <c r="BN38" s="127"/>
      <c r="BO38" s="120"/>
      <c r="BP38" s="120"/>
      <c r="BQ38" s="120"/>
      <c r="BR38" s="120"/>
      <c r="BS38" s="127"/>
      <c r="BT38" s="120"/>
      <c r="BU38" s="120"/>
      <c r="BV38" s="120"/>
      <c r="BW38" s="120"/>
      <c r="BX38" s="127"/>
      <c r="BY38" s="120"/>
      <c r="BZ38" s="120"/>
      <c r="CA38" s="120"/>
      <c r="CB38" s="120"/>
      <c r="CC38" s="127"/>
      <c r="CD38" s="120"/>
      <c r="CE38" s="116"/>
    </row>
    <row r="39" spans="1:83" s="6" customFormat="1" ht="15.5" x14ac:dyDescent="0.35">
      <c r="A39" s="115">
        <v>28</v>
      </c>
      <c r="B39" s="128" t="str">
        <f>HYPERLINK("https://sitonline.vs.ch/environnement/eaux_superficielles/fr/#/?locale=fr&amp;prelevement=SFH-1&amp;scale=4500","SFH-1")</f>
        <v>SFH-1</v>
      </c>
      <c r="C39" s="116"/>
      <c r="D39" s="116" t="s">
        <v>393</v>
      </c>
      <c r="E39" s="117">
        <v>2621486</v>
      </c>
      <c r="F39" s="117"/>
      <c r="G39" s="117">
        <v>1098155</v>
      </c>
      <c r="H39" s="117"/>
      <c r="I39" s="117">
        <v>2448</v>
      </c>
      <c r="J39" s="118"/>
      <c r="K39" s="119" t="s">
        <v>378</v>
      </c>
      <c r="L39" s="120"/>
      <c r="M39" s="120" t="s">
        <v>285</v>
      </c>
      <c r="N39" s="10"/>
      <c r="O39" s="10"/>
      <c r="P39" s="116"/>
      <c r="Q39" s="116" t="s">
        <v>359</v>
      </c>
      <c r="R39" s="121"/>
      <c r="S39" s="121"/>
      <c r="T39" s="122"/>
      <c r="U39" s="123"/>
      <c r="V39" s="121"/>
      <c r="W39" s="121"/>
      <c r="X39" s="122"/>
      <c r="Y39" s="123"/>
      <c r="Z39" s="121"/>
      <c r="AA39" s="124"/>
      <c r="AB39" s="116"/>
      <c r="AC39" s="116"/>
      <c r="AD39" s="116"/>
      <c r="AE39" s="116"/>
      <c r="AF39" s="116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6"/>
      <c r="BF39" s="126"/>
      <c r="BG39" s="125"/>
      <c r="BH39" s="125"/>
      <c r="BI39" s="118"/>
      <c r="BJ39" s="120"/>
      <c r="BK39" s="120"/>
      <c r="BL39" s="120"/>
      <c r="BM39" s="120"/>
      <c r="BN39" s="127"/>
      <c r="BO39" s="120"/>
      <c r="BP39" s="120"/>
      <c r="BQ39" s="120"/>
      <c r="BR39" s="120"/>
      <c r="BS39" s="127"/>
      <c r="BT39" s="120"/>
      <c r="BU39" s="120"/>
      <c r="BV39" s="120"/>
      <c r="BW39" s="120"/>
      <c r="BX39" s="127"/>
      <c r="BY39" s="120"/>
      <c r="BZ39" s="120"/>
      <c r="CA39" s="120"/>
      <c r="CB39" s="120"/>
      <c r="CC39" s="127"/>
      <c r="CD39" s="120"/>
      <c r="CE39" s="116"/>
    </row>
    <row r="40" spans="1:83" s="6" customFormat="1" ht="15.5" x14ac:dyDescent="0.35">
      <c r="A40" s="115">
        <v>29</v>
      </c>
      <c r="B40" s="128" t="str">
        <f>HYPERLINK("https://sitonline.vs.ch/environnement/eaux_superficielles/fr/#/?locale=fr&amp;prelevement=SEN-484&amp;scale=4500","SEN-484")</f>
        <v>SEN-484</v>
      </c>
      <c r="C40" s="116"/>
      <c r="D40" s="116" t="s">
        <v>394</v>
      </c>
      <c r="E40" s="117">
        <v>2628000</v>
      </c>
      <c r="F40" s="117"/>
      <c r="G40" s="117">
        <v>1095000</v>
      </c>
      <c r="H40" s="117"/>
      <c r="I40" s="117">
        <v>2538</v>
      </c>
      <c r="J40" s="118"/>
      <c r="K40" s="119" t="s">
        <v>394</v>
      </c>
      <c r="L40" s="120"/>
      <c r="M40" s="120" t="s">
        <v>322</v>
      </c>
      <c r="N40" s="10"/>
      <c r="O40" s="10"/>
      <c r="P40" s="116"/>
      <c r="Q40" s="116" t="s">
        <v>395</v>
      </c>
      <c r="R40" s="121"/>
      <c r="S40" s="121"/>
      <c r="T40" s="122"/>
      <c r="U40" s="123"/>
      <c r="V40" s="121"/>
      <c r="W40" s="121"/>
      <c r="X40" s="122"/>
      <c r="Y40" s="123"/>
      <c r="Z40" s="121"/>
      <c r="AA40" s="124"/>
      <c r="AB40" s="116"/>
      <c r="AC40" s="116"/>
      <c r="AD40" s="116"/>
      <c r="AE40" s="116"/>
      <c r="AF40" s="116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6"/>
      <c r="BF40" s="126"/>
      <c r="BG40" s="125"/>
      <c r="BH40" s="125"/>
      <c r="BI40" s="118"/>
      <c r="BJ40" s="120"/>
      <c r="BK40" s="120"/>
      <c r="BL40" s="120"/>
      <c r="BM40" s="120"/>
      <c r="BN40" s="127"/>
      <c r="BO40" s="120"/>
      <c r="BP40" s="120"/>
      <c r="BQ40" s="120"/>
      <c r="BR40" s="120"/>
      <c r="BS40" s="127"/>
      <c r="BT40" s="120"/>
      <c r="BU40" s="120"/>
      <c r="BV40" s="120"/>
      <c r="BW40" s="120"/>
      <c r="BX40" s="127"/>
      <c r="BY40" s="120"/>
      <c r="BZ40" s="120"/>
      <c r="CA40" s="120"/>
      <c r="CB40" s="120"/>
      <c r="CC40" s="127"/>
      <c r="CD40" s="120"/>
      <c r="CE40" s="116"/>
    </row>
    <row r="41" spans="1:83" s="6" customFormat="1" ht="15.5" x14ac:dyDescent="0.35">
      <c r="A41" s="115">
        <v>30</v>
      </c>
      <c r="B41" s="128" t="str">
        <f>HYPERLINK("https://sitonline.vs.ch/environnement/eaux_superficielles/fr/#/?locale=fr&amp;prelevement=SEN-834&amp;scale=4500","SEN-834")</f>
        <v>SEN-834</v>
      </c>
      <c r="C41" s="116"/>
      <c r="D41" s="116"/>
      <c r="E41" s="117">
        <v>2624300</v>
      </c>
      <c r="F41" s="117"/>
      <c r="G41" s="117">
        <v>1094280</v>
      </c>
      <c r="H41" s="117"/>
      <c r="I41" s="117">
        <v>2240</v>
      </c>
      <c r="J41" s="118"/>
      <c r="K41" s="119" t="s">
        <v>385</v>
      </c>
      <c r="L41" s="120"/>
      <c r="M41" s="120" t="s">
        <v>284</v>
      </c>
      <c r="N41" s="10"/>
      <c r="O41" s="10"/>
      <c r="P41" s="116"/>
      <c r="Q41" s="116" t="s">
        <v>384</v>
      </c>
      <c r="R41" s="121"/>
      <c r="S41" s="121"/>
      <c r="T41" s="122"/>
      <c r="U41" s="123"/>
      <c r="V41" s="121"/>
      <c r="W41" s="121"/>
      <c r="X41" s="122"/>
      <c r="Y41" s="123"/>
      <c r="Z41" s="121"/>
      <c r="AA41" s="124"/>
      <c r="AB41" s="116"/>
      <c r="AC41" s="116"/>
      <c r="AD41" s="116"/>
      <c r="AE41" s="116"/>
      <c r="AF41" s="116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6"/>
      <c r="BF41" s="126"/>
      <c r="BG41" s="125"/>
      <c r="BH41" s="125"/>
      <c r="BI41" s="118"/>
      <c r="BJ41" s="120"/>
      <c r="BK41" s="120"/>
      <c r="BL41" s="120"/>
      <c r="BM41" s="120"/>
      <c r="BN41" s="127"/>
      <c r="BO41" s="120"/>
      <c r="BP41" s="120"/>
      <c r="BQ41" s="120"/>
      <c r="BR41" s="120"/>
      <c r="BS41" s="127"/>
      <c r="BT41" s="120"/>
      <c r="BU41" s="120"/>
      <c r="BV41" s="120"/>
      <c r="BW41" s="120"/>
      <c r="BX41" s="127"/>
      <c r="BY41" s="120"/>
      <c r="BZ41" s="120"/>
      <c r="CA41" s="120"/>
      <c r="CB41" s="120"/>
      <c r="CC41" s="127"/>
      <c r="CD41" s="120"/>
      <c r="CE41" s="116"/>
    </row>
    <row r="42" spans="1:83" s="6" customFormat="1" ht="15.5" x14ac:dyDescent="0.35">
      <c r="A42" s="115">
        <v>31</v>
      </c>
      <c r="B42" s="128" t="str">
        <f>HYPERLINK("https://sitonline.vs.ch/environnement/eaux_superficielles/fr/#/?locale=fr&amp;prelevement=SEN-835&amp;scale=4500","SEN-835")</f>
        <v>SEN-835</v>
      </c>
      <c r="C42" s="116"/>
      <c r="D42" s="116"/>
      <c r="E42" s="117">
        <v>2624300</v>
      </c>
      <c r="F42" s="117"/>
      <c r="G42" s="117">
        <v>1093800</v>
      </c>
      <c r="H42" s="117"/>
      <c r="I42" s="117">
        <v>2412</v>
      </c>
      <c r="J42" s="118"/>
      <c r="K42" s="119" t="s">
        <v>386</v>
      </c>
      <c r="L42" s="120"/>
      <c r="M42" s="120" t="s">
        <v>284</v>
      </c>
      <c r="N42" s="10"/>
      <c r="O42" s="10"/>
      <c r="P42" s="116"/>
      <c r="Q42" s="116" t="s">
        <v>384</v>
      </c>
      <c r="R42" s="121"/>
      <c r="S42" s="121"/>
      <c r="T42" s="122"/>
      <c r="U42" s="123"/>
      <c r="V42" s="121"/>
      <c r="W42" s="121"/>
      <c r="X42" s="122"/>
      <c r="Y42" s="123"/>
      <c r="Z42" s="121"/>
      <c r="AA42" s="124"/>
      <c r="AB42" s="116"/>
      <c r="AC42" s="116"/>
      <c r="AD42" s="116"/>
      <c r="AE42" s="116"/>
      <c r="AF42" s="116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  <c r="BB42" s="125"/>
      <c r="BC42" s="125"/>
      <c r="BD42" s="125"/>
      <c r="BE42" s="126"/>
      <c r="BF42" s="126"/>
      <c r="BG42" s="125"/>
      <c r="BH42" s="125"/>
      <c r="BI42" s="118"/>
      <c r="BJ42" s="120"/>
      <c r="BK42" s="120"/>
      <c r="BL42" s="120"/>
      <c r="BM42" s="120"/>
      <c r="BN42" s="127"/>
      <c r="BO42" s="120"/>
      <c r="BP42" s="120"/>
      <c r="BQ42" s="120"/>
      <c r="BR42" s="120"/>
      <c r="BS42" s="127"/>
      <c r="BT42" s="120"/>
      <c r="BU42" s="120"/>
      <c r="BV42" s="120"/>
      <c r="BW42" s="120"/>
      <c r="BX42" s="127"/>
      <c r="BY42" s="120"/>
      <c r="BZ42" s="120"/>
      <c r="CA42" s="120"/>
      <c r="CB42" s="120"/>
      <c r="CC42" s="127"/>
      <c r="CD42" s="120"/>
      <c r="CE42" s="116"/>
    </row>
    <row r="43" spans="1:83" s="6" customFormat="1" ht="15.5" x14ac:dyDescent="0.35">
      <c r="A43" s="115">
        <v>32</v>
      </c>
      <c r="B43" s="128" t="str">
        <f>HYPERLINK("https://sitonline.vs.ch/environnement/eaux_superficielles/fr/#/?locale=fr&amp;prelevement=SEN-836&amp;scale=4500","SEN-836")</f>
        <v>SEN-836</v>
      </c>
      <c r="C43" s="116"/>
      <c r="D43" s="116"/>
      <c r="E43" s="117">
        <v>2622870</v>
      </c>
      <c r="F43" s="117"/>
      <c r="G43" s="117">
        <v>1094291</v>
      </c>
      <c r="H43" s="117"/>
      <c r="I43" s="117">
        <v>1821</v>
      </c>
      <c r="J43" s="118"/>
      <c r="K43" s="119" t="s">
        <v>386</v>
      </c>
      <c r="L43" s="120"/>
      <c r="M43" s="120" t="s">
        <v>284</v>
      </c>
      <c r="N43" s="10"/>
      <c r="O43" s="10"/>
      <c r="P43" s="116"/>
      <c r="Q43" s="116" t="s">
        <v>384</v>
      </c>
      <c r="R43" s="121"/>
      <c r="S43" s="121"/>
      <c r="T43" s="122"/>
      <c r="U43" s="123"/>
      <c r="V43" s="121"/>
      <c r="W43" s="121"/>
      <c r="X43" s="122"/>
      <c r="Y43" s="123"/>
      <c r="Z43" s="121"/>
      <c r="AA43" s="124"/>
      <c r="AB43" s="116"/>
      <c r="AC43" s="116"/>
      <c r="AD43" s="116"/>
      <c r="AE43" s="116"/>
      <c r="AF43" s="116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5"/>
      <c r="BC43" s="125"/>
      <c r="BD43" s="125"/>
      <c r="BE43" s="126"/>
      <c r="BF43" s="126"/>
      <c r="BG43" s="125"/>
      <c r="BH43" s="125"/>
      <c r="BI43" s="118"/>
      <c r="BJ43" s="120"/>
      <c r="BK43" s="120"/>
      <c r="BL43" s="120"/>
      <c r="BM43" s="120"/>
      <c r="BN43" s="127"/>
      <c r="BO43" s="120"/>
      <c r="BP43" s="120"/>
      <c r="BQ43" s="120"/>
      <c r="BR43" s="120"/>
      <c r="BS43" s="127"/>
      <c r="BT43" s="120"/>
      <c r="BU43" s="120"/>
      <c r="BV43" s="120"/>
      <c r="BW43" s="120"/>
      <c r="BX43" s="127"/>
      <c r="BY43" s="120"/>
      <c r="BZ43" s="120"/>
      <c r="CA43" s="120"/>
      <c r="CB43" s="120"/>
      <c r="CC43" s="127"/>
      <c r="CD43" s="120"/>
      <c r="CE43" s="116"/>
    </row>
    <row r="44" spans="1:83" s="6" customFormat="1" ht="15.5" x14ac:dyDescent="0.35">
      <c r="A44" s="115">
        <v>33</v>
      </c>
      <c r="B44" s="128" t="str">
        <f>HYPERLINK("https://sitonline.vs.ch/environnement/eaux_superficielles/fr/#/?locale=fr&amp;prelevement=SEN-753&amp;scale=4500","SEN-753")</f>
        <v>SEN-753</v>
      </c>
      <c r="C44" s="116"/>
      <c r="D44" s="116" t="s">
        <v>380</v>
      </c>
      <c r="E44" s="117">
        <v>2622507</v>
      </c>
      <c r="F44" s="117"/>
      <c r="G44" s="117">
        <v>1097308</v>
      </c>
      <c r="H44" s="117"/>
      <c r="I44" s="117">
        <v>2120</v>
      </c>
      <c r="J44" s="118"/>
      <c r="K44" s="119" t="s">
        <v>377</v>
      </c>
      <c r="L44" s="120"/>
      <c r="M44" s="120" t="s">
        <v>285</v>
      </c>
      <c r="N44" s="10"/>
      <c r="O44" s="10"/>
      <c r="P44" s="116"/>
      <c r="Q44" s="116" t="s">
        <v>384</v>
      </c>
      <c r="R44" s="121"/>
      <c r="S44" s="121"/>
      <c r="T44" s="122"/>
      <c r="U44" s="123"/>
      <c r="V44" s="121"/>
      <c r="W44" s="121"/>
      <c r="X44" s="122"/>
      <c r="Y44" s="123"/>
      <c r="Z44" s="121"/>
      <c r="AA44" s="124"/>
      <c r="AB44" s="116"/>
      <c r="AC44" s="116"/>
      <c r="AD44" s="116"/>
      <c r="AE44" s="116"/>
      <c r="AF44" s="116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6"/>
      <c r="BF44" s="126"/>
      <c r="BG44" s="125"/>
      <c r="BH44" s="125"/>
      <c r="BI44" s="118"/>
      <c r="BJ44" s="120"/>
      <c r="BK44" s="120"/>
      <c r="BL44" s="120"/>
      <c r="BM44" s="120"/>
      <c r="BN44" s="127"/>
      <c r="BO44" s="120"/>
      <c r="BP44" s="120"/>
      <c r="BQ44" s="120"/>
      <c r="BR44" s="120"/>
      <c r="BS44" s="127"/>
      <c r="BT44" s="120"/>
      <c r="BU44" s="120"/>
      <c r="BV44" s="120"/>
      <c r="BW44" s="120"/>
      <c r="BX44" s="127"/>
      <c r="BY44" s="120"/>
      <c r="BZ44" s="120"/>
      <c r="CA44" s="120"/>
      <c r="CB44" s="120"/>
      <c r="CC44" s="127"/>
      <c r="CD44" s="120"/>
      <c r="CE44" s="116"/>
    </row>
    <row r="45" spans="1:83" s="6" customFormat="1" ht="15.5" x14ac:dyDescent="0.35">
      <c r="A45" s="115">
        <v>34</v>
      </c>
      <c r="B45" s="128" t="str">
        <f>HYPERLINK("https://sitonline.vs.ch/environnement/eaux_superficielles/fr/#/?locale=fr&amp;prelevement=SEN-1551&amp;scale=4500","SEN-1551")</f>
        <v>SEN-1551</v>
      </c>
      <c r="C45" s="116"/>
      <c r="D45" s="116" t="s">
        <v>396</v>
      </c>
      <c r="E45" s="117">
        <v>2621560</v>
      </c>
      <c r="F45" s="117"/>
      <c r="G45" s="117">
        <v>1094949</v>
      </c>
      <c r="H45" s="117"/>
      <c r="I45" s="117">
        <v>1860</v>
      </c>
      <c r="J45" s="118"/>
      <c r="K45" s="119" t="s">
        <v>365</v>
      </c>
      <c r="L45" s="120"/>
      <c r="M45" s="120" t="s">
        <v>285</v>
      </c>
      <c r="N45" s="10"/>
      <c r="O45" s="10"/>
      <c r="P45" s="116"/>
      <c r="Q45" s="116" t="s">
        <v>378</v>
      </c>
      <c r="R45" s="121"/>
      <c r="S45" s="121"/>
      <c r="T45" s="122"/>
      <c r="U45" s="123"/>
      <c r="V45" s="121"/>
      <c r="W45" s="121"/>
      <c r="X45" s="122"/>
      <c r="Y45" s="123"/>
      <c r="Z45" s="121"/>
      <c r="AA45" s="124"/>
      <c r="AB45" s="116"/>
      <c r="AC45" s="116"/>
      <c r="AD45" s="116"/>
      <c r="AE45" s="116"/>
      <c r="AF45" s="116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25"/>
      <c r="BB45" s="125"/>
      <c r="BC45" s="125"/>
      <c r="BD45" s="125"/>
      <c r="BE45" s="126"/>
      <c r="BF45" s="126"/>
      <c r="BG45" s="125"/>
      <c r="BH45" s="125"/>
      <c r="BI45" s="118"/>
      <c r="BJ45" s="120"/>
      <c r="BK45" s="120"/>
      <c r="BL45" s="120"/>
      <c r="BM45" s="120"/>
      <c r="BN45" s="127"/>
      <c r="BO45" s="120"/>
      <c r="BP45" s="120"/>
      <c r="BQ45" s="120"/>
      <c r="BR45" s="120"/>
      <c r="BS45" s="127"/>
      <c r="BT45" s="120"/>
      <c r="BU45" s="120"/>
      <c r="BV45" s="120"/>
      <c r="BW45" s="120"/>
      <c r="BX45" s="127"/>
      <c r="BY45" s="120"/>
      <c r="BZ45" s="120"/>
      <c r="CA45" s="120"/>
      <c r="CB45" s="120"/>
      <c r="CC45" s="127"/>
      <c r="CD45" s="120"/>
      <c r="CE45" s="116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45">
      <formula1>"Mit ständiger Wasserführung,Keine ständiger Wasserführung"</formula1>
    </dataValidation>
    <dataValidation type="list" allowBlank="1" showInputMessage="1" showErrorMessage="1" sqref="P12:P45">
      <formula1>"Bestehend,Ausser Betrieb"</formula1>
    </dataValidation>
    <dataValidation type="list" allowBlank="1" showInputMessage="1" showErrorMessage="1" sqref="R12:R45">
      <formula1>"Bewilligung,Konzession,Andere"</formula1>
    </dataValidation>
    <dataValidation type="list" allowBlank="1" showInputMessage="1" showErrorMessage="1" sqref="W12:W45">
      <formula1>"Vorhanden,Nicht vorhanden"</formula1>
    </dataValidation>
    <dataValidation type="list" allowBlank="1" showInputMessage="1" showErrorMessage="1" sqref="AB12:AB45">
      <formula1>"In einem Gewässerlauf,In einem See,Im Grundwasser (Quelle/Grundwasserleiter)"</formula1>
    </dataValidation>
    <dataValidation type="list" allowBlank="1" showInputMessage="1" showErrorMessage="1" sqref="AC12:AC45">
      <formula1>"Mit Regulierung,Ohne Regulierung,Stausee,Pumpen,Andere (bitte angeben)"</formula1>
    </dataValidation>
    <dataValidation type="list" allowBlank="1" showInputMessage="1" showErrorMessage="1" sqref="BK12:BK45 BP12:BP45 BU12:BU45 BZ12:BZ45">
      <formula1>"Ja,Nein"</formula1>
    </dataValidation>
    <dataValidation type="list" allowBlank="1" showInputMessage="1" showErrorMessage="1" sqref="N12:N45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2023-10-16T09:33:10Z</dcterms:modified>
</cp:coreProperties>
</file>