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8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1" l="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<sst xmlns="http://schemas.openxmlformats.org/spreadsheetml/2006/main" count="807" uniqueCount="389">
  <si>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</si>
  <si>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</si>
  <si>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</si>
  <si>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</si>
  <si>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</si>
  <si>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</si>
  <si>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</si>
  <si>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</si>
  <si>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</si>
  <si>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</si>
  <si>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</si>
  <si>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</si>
  <si>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</si>
  <si>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</si>
  <si>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</si>
  <si>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</si>
  <si>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</si>
  <si>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</si>
  <si>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</si>
  <si>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</si>
  <si>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</si>
  <si>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</si>
  <si>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</si>
  <si>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</si>
  <si>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</si>
  <si>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</si>
  <si>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</si>
  <si>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</si>
  <si>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</si>
  <si>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</si>
  <si>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</si>
  <si>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</si>
  <si>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</si>
  <si>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</si>
  <si>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</si>
  <si>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</si>
  <si>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</si>
  <si>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</si>
  <si>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</si>
  <si>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</si>
  <si>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</si>
  <si>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</si>
  <si>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</si>
  <si>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</si>
  <si>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</si>
  <si>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</si>
  <si>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</si>
  <si>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</si>
  <si>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</si>
  <si>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</si>
  <si>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</si>
  <si>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</si>
  <si>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</si>
  <si>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</si>
  <si>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</si>
  <si>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</si>
  <si>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</si>
  <si>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</si>
  <si>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</si>
  <si>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</si>
  <si>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</si>
  <si>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</si>
  <si>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</si>
  <si>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</si>
  <si>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</si>
  <si>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</si>
  <si>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</si>
  <si>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</si>
  <si>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</si>
  <si>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</si>
  <si>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</si>
  <si>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</si>
  <si>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</si>
  <si>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</si>
  <si>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</si>
  <si>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</si>
  <si>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</si>
  <si>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</si>
  <si>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</si>
  <si>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</si>
  <si>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</si>
  <si>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</si>
  <si>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</si>
  <si>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</si>
  <si>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</si>
  <si>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</si>
  <si>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</si>
  <si>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</si>
  <si>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</si>
  <si>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</si>
  <si>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</si>
  <si>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</si>
  <si>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</si>
  <si>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</si>
  <si>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</si>
  <si>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</si>
  <si>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</si>
  <si>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</si>
  <si>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</si>
  <si>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</si>
  <si>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</si>
  <si>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</si>
  <si>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</si>
  <si>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</si>
  <si>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</si>
  <si>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</si>
  <si>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</si>
  <si>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</si>
  <si>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</si>
  <si>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</si>
  <si>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</si>
  <si>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</si>
  <si>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</si>
  <si>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</si>
  <si>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</si>
  <si>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</si>
  <si>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</si>
  <si>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</si>
  <si>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</si>
  <si>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</si>
  <si>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</si>
  <si>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</si>
  <si>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</si>
  <si>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</si>
  <si>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</si>
  <si>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</si>
  <si>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</si>
  <si>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</si>
  <si>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</si>
  <si>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</si>
  <si>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</si>
  <si>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</si>
  <si>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</si>
  <si>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</si>
  <si>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</si>
  <si>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</si>
  <si>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</si>
  <si>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</si>
  <si>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</si>
  <si>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</si>
  <si>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</si>
  <si>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</si>
  <si>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</si>
  <si>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</si>
  <si>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</si>
  <si>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</si>
  <si>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</si>
  <si>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</si>
  <si>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</si>
  <si>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</si>
  <si>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</si>
  <si>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</si>
  <si>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</si>
  <si>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</si>
  <si>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</si>
  <si>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</si>
  <si>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</si>
  <si>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</si>
  <si>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</si>
  <si>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</si>
  <si>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</si>
  <si>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</si>
  <si>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</si>
  <si>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</si>
  <si>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</si>
  <si>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</si>
  <si>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</si>
  <si>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</si>
  <si>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</si>
  <si>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</si>
  <si>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</si>
  <si>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</si>
  <si>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</si>
  <si>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</si>
  <si>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</si>
  <si>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</si>
  <si>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</si>
  <si>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</si>
  <si>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</si>
  <si>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</si>
  <si>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</si>
  <si>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</si>
  <si>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</si>
  <si>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</si>
  <si>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</si>
  <si>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</si>
  <si>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</si>
  <si>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</si>
  <si>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</si>
  <si>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</si>
  <si>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</si>
  <si>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</si>
  <si>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</si>
  <si>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</si>
  <si>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</si>
  <si>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</si>
  <si>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</si>
  <si>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</si>
  <si>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</si>
  <si>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</si>
  <si>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</si>
  <si>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</si>
  <si>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</si>
  <si>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</si>
  <si>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</si>
  <si>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</si>
  <si>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</si>
  <si>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</si>
  <si>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</si>
  <si>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</si>
  <si>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</si>
  <si>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</si>
  <si>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</si>
  <si>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</si>
  <si>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</si>
  <si>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</si>
  <si>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</si>
  <si>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</si>
  <si>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</si>
  <si>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</si>
  <si>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</si>
  <si>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</si>
  <si>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</si>
  <si>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</si>
  <si>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</si>
  <si>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</si>
  <si>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</si>
  <si>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</si>
  <si>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</si>
  <si>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</si>
  <si>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</si>
  <si>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</si>
  <si>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</si>
  <si>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</si>
  <si>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</si>
  <si>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</si>
  <si>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</si>
  <si>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</si>
  <si>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</si>
  <si>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</si>
  <si>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</si>
  <si>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</si>
  <si>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</si>
  <si>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</si>
  <si>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</si>
  <si>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</si>
  <si>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</si>
  <si>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</si>
  <si>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</si>
  <si>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</si>
  <si>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</si>
  <si>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</si>
  <si>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</si>
  <si>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</si>
  <si>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</si>
  <si>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</si>
  <si>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</si>
  <si>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</si>
  <si>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</si>
  <si>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</si>
  <si>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</si>
  <si>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</si>
  <si>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</si>
  <si>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</si>
  <si>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</si>
  <si>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</si>
  <si>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</si>
  <si>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</si>
  <si>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</si>
  <si>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</si>
  <si>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</si>
  <si>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</si>
  <si>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</si>
  <si>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</si>
  <si>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</si>
  <si>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</si>
  <si>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</si>
  <si>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</si>
  <si>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</si>
  <si>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</si>
  <si>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</si>
  <si>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</si>
  <si>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</si>
  <si>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</si>
  <si>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</si>
  <si>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</si>
  <si>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</si>
  <si>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</si>
  <si>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</si>
  <si>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</si>
  <si>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</si>
  <si>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</si>
  <si>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</si>
  <si>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</si>
  <si>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</si>
  <si>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</si>
  <si>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</si>
  <si>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</si>
  <si>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</si>
  <si>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</si>
  <si>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</si>
  <si>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</si>
  <si>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</si>
  <si>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</si>
  <si>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</si>
  <si>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</si>
  <si>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</si>
  <si>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</si>
  <si>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</si>
  <si>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</si>
  <si>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</si>
  <si>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</si>
  <si>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</si>
  <si>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</si>
  <si>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</si>
  <si>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</si>
  <si>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</si>
  <si>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</si>
  <si>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</si>
  <si>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</si>
  <si>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</si>
  <si>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</si>
  <si>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</si>
  <si>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</si>
  <si>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</si>
  <si>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</si>
  <si>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</si>
  <si>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</si>
  <si>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</si>
  <si>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</si>
  <si>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</si>
  <si>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</si>
  <si>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</si>
  <si>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</si>
  <si>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</si>
  <si>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</si>
  <si>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</si>
  <si>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</si>
  <si>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</si>
  <si>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</si>
  <si>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</si>
  <si>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</si>
  <si>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</si>
  <si>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</si>
  <si>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</si>
  <si>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</si>
  <si>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</si>
  <si>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</si>
  <si>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</si>
  <si>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</si>
  <si>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</si>
  <si>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</si>
  <si>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Leuk</t>
  </si>
  <si>
    <t>Inventar der Wasserentnahmen _x000D_
Leuk</t>
  </si>
  <si>
    <t>Rhône à la Souste</t>
  </si>
  <si>
    <t>Rhône</t>
  </si>
  <si>
    <t>Rhonewerke AG</t>
  </si>
  <si>
    <t>Unterer Meretschisee</t>
  </si>
  <si>
    <t>Meretschibach</t>
  </si>
  <si>
    <t>Illsee-Turtmann AG</t>
  </si>
  <si>
    <t>Illsee</t>
  </si>
  <si>
    <t>Illbach</t>
  </si>
  <si>
    <t>ARGESSA AG</t>
  </si>
  <si>
    <t>Giessa Leukerfeld dans le Emsbach</t>
  </si>
  <si>
    <t>Emsbach</t>
  </si>
  <si>
    <t>St-Josefsheim (susten)</t>
  </si>
  <si>
    <t>Theophilsbrunnen-Locherpletschenquelle</t>
  </si>
  <si>
    <t>Bachtoli (affluent RG Feschelbach)</t>
  </si>
  <si>
    <t>commune</t>
  </si>
  <si>
    <t>Martinsquelle</t>
  </si>
  <si>
    <t>St. Martischbrunnu</t>
  </si>
  <si>
    <t>Alte Leuker Suon</t>
  </si>
  <si>
    <t>Geteilschaft / Wasserrecht nach Kehrverordnung</t>
  </si>
  <si>
    <t>Illty</t>
  </si>
  <si>
    <t>"Geteilschaft; Wasserrecht nach Kehrordnung"</t>
  </si>
  <si>
    <t>Bru</t>
  </si>
  <si>
    <t>Schneeschmelze</t>
  </si>
  <si>
    <t>proche du Feschilju</t>
  </si>
  <si>
    <t>proche de la Phüela (affluent RD Rhône)</t>
  </si>
  <si>
    <t>Source du Schreendbach</t>
  </si>
  <si>
    <t>Source du Schreendbach (affluent RD Rhône)</t>
  </si>
  <si>
    <t>Commune</t>
  </si>
  <si>
    <t>proche de l'Illbach</t>
  </si>
  <si>
    <t>Bei der DUW verfügbar</t>
  </si>
  <si>
    <t>Disponible au SEN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</si>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</sst>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42" totalsRowShown="0" headerRowDxfId="165" dataDxfId="164" headerRowCellStyle="Milliers" dataCellStyle="Milliers">
  <autoFilter ref="A11:CE42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HYPERLINK("https://sitonline.vs.ch/environnement/eaux_superficielles/fr/#/?locale=fr&amp;prelevement=SFH-34&amp;scale=4500","SFH-34")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42" totalsRowShown="0" headerRowDxfId="82" dataDxfId="81" headerRowCellStyle="Milliers" dataCellStyle="Milliers">
  <autoFilter ref="A11:CE42"/>
  <tableColumns count="83">
    <tableColumn id="1" name="No" dataDxfId="80"/>
    <tableColumn id="4" name="Capt_IDCant" dataDxfId="79">
      <calculatedColumnFormula>HYPERLINK("https://sitonline.vs.ch/environnement/eaux_superficielles/fr/#/?locale=fr&amp;prelevement=SFH-34&amp;scale=4500","SFH-34")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HYPERLINK("https://sitonline.vs.ch/environnement/eaux_superficielles/fr/#/?locale=fr&amp;prelevement=SFH-34&amp;scale=4500","SFH-34")</f>
        <v>SFH-34</v>
      </c>
      <c r="C12" s="114"/>
      <c r="D12" s="114" t="s">
        <v>354</v>
      </c>
      <c r="E12" s="115">
        <v>2615325</v>
      </c>
      <c r="F12" s="115"/>
      <c r="G12" s="115">
        <v>1128974</v>
      </c>
      <c r="H12" s="115"/>
      <c r="I12" s="115">
        <v>613</v>
      </c>
      <c r="J12" s="116"/>
      <c r="K12" s="117" t="s">
        <v>355</v>
      </c>
      <c r="L12" s="118"/>
      <c r="M12" s="118" t="s">
        <v>204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HYPERLINK("https://sitonline.vs.ch/environnement/eaux_superficielles/fr/#/?locale=fr&amp;prelevement=SFH-46&amp;scale=4500","SFH-46")</f>
        <v>SFH-46</v>
      </c>
      <c r="C13" s="114"/>
      <c r="D13" s="114" t="s">
        <v>357</v>
      </c>
      <c r="E13" s="115">
        <v>2616700</v>
      </c>
      <c r="F13" s="115"/>
      <c r="G13" s="115">
        <v>1123050</v>
      </c>
      <c r="H13" s="115"/>
      <c r="I13" s="115">
        <v>2332</v>
      </c>
      <c r="J13" s="116"/>
      <c r="K13" s="117" t="s">
        <v>358</v>
      </c>
      <c r="L13" s="118"/>
      <c r="M13" s="118" t="s">
        <v>204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 t="s">
        <v>104</v>
      </c>
      <c r="X13" s="120">
        <v>39120</v>
      </c>
      <c r="Y13" s="121"/>
      <c r="Z13" s="129" t="s">
        <v>384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HYPERLINK("https://sitonline.vs.ch/environnement/eaux_superficielles/fr/#/?locale=fr&amp;prelevement=SFH-47&amp;scale=4500","SFH-47")</f>
        <v>SFH-47</v>
      </c>
      <c r="C14" s="114"/>
      <c r="D14" s="114" t="s">
        <v>360</v>
      </c>
      <c r="E14" s="115">
        <v>2615149</v>
      </c>
      <c r="F14" s="115"/>
      <c r="G14" s="115">
        <v>1123150</v>
      </c>
      <c r="H14" s="115"/>
      <c r="I14" s="115">
        <v>2339</v>
      </c>
      <c r="J14" s="116"/>
      <c r="K14" s="117" t="s">
        <v>361</v>
      </c>
      <c r="L14" s="118"/>
      <c r="M14" s="118" t="s">
        <v>204</v>
      </c>
      <c r="N14" s="10"/>
      <c r="O14" s="10"/>
      <c r="P14" s="114"/>
      <c r="Q14" s="114" t="s">
        <v>362</v>
      </c>
      <c r="R14" s="119"/>
      <c r="S14" s="119"/>
      <c r="T14" s="120"/>
      <c r="U14" s="121"/>
      <c r="V14" s="119"/>
      <c r="W14" s="119" t="s">
        <v>104</v>
      </c>
      <c r="X14" s="120">
        <v>39120</v>
      </c>
      <c r="Y14" s="121"/>
      <c r="Z14" s="129" t="s">
        <v>384</v>
      </c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HYPERLINK("https://sitonline.vs.ch/environnement/eaux_superficielles/fr/#/?locale=fr&amp;prelevement=SEN-1377&amp;scale=4500","SEN-1377")</f>
        <v>SEN-1377</v>
      </c>
      <c r="C15" s="114"/>
      <c r="D15" s="114" t="s">
        <v>363</v>
      </c>
      <c r="E15" s="115">
        <v>2617125</v>
      </c>
      <c r="F15" s="115"/>
      <c r="G15" s="115">
        <v>1128380</v>
      </c>
      <c r="H15" s="115"/>
      <c r="I15" s="115">
        <v>614</v>
      </c>
      <c r="J15" s="116"/>
      <c r="K15" s="117" t="s">
        <v>364</v>
      </c>
      <c r="L15" s="118"/>
      <c r="M15" s="118" t="s">
        <v>210</v>
      </c>
      <c r="N15" s="10"/>
      <c r="O15" s="10"/>
      <c r="P15" s="114"/>
      <c r="Q15" s="114" t="s">
        <v>365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HYPERLINK("https://sitonline.vs.ch/environnement/eaux_superficielles/fr/#/?locale=fr&amp;prelevement=SEN-422&amp;scale=4500","SEN-422")</f>
        <v>SEN-422</v>
      </c>
      <c r="C16" s="114"/>
      <c r="D16" s="114" t="s">
        <v>366</v>
      </c>
      <c r="E16" s="115">
        <v>2619470</v>
      </c>
      <c r="F16" s="115"/>
      <c r="G16" s="115">
        <v>1132000</v>
      </c>
      <c r="H16" s="115"/>
      <c r="I16" s="115">
        <v>1809</v>
      </c>
      <c r="J16" s="116"/>
      <c r="K16" s="117" t="s">
        <v>367</v>
      </c>
      <c r="L16" s="118"/>
      <c r="M16" s="118" t="s">
        <v>199</v>
      </c>
      <c r="N16" s="10"/>
      <c r="O16" s="10"/>
      <c r="P16" s="114"/>
      <c r="Q16" s="114" t="s">
        <v>368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HYPERLINK("https://sitonline.vs.ch/environnement/eaux_superficielles/fr/#/?locale=fr&amp;prelevement=SEN-446&amp;scale=4500","SEN-446")</f>
        <v>SEN-446</v>
      </c>
      <c r="C17" s="114"/>
      <c r="D17" s="114" t="s">
        <v>369</v>
      </c>
      <c r="E17" s="115">
        <v>2614954</v>
      </c>
      <c r="F17" s="115"/>
      <c r="G17" s="115">
        <v>1130053</v>
      </c>
      <c r="H17" s="115"/>
      <c r="I17" s="115">
        <v>840</v>
      </c>
      <c r="J17" s="116"/>
      <c r="K17" s="117" t="s">
        <v>370</v>
      </c>
      <c r="L17" s="118"/>
      <c r="M17" s="118" t="s">
        <v>210</v>
      </c>
      <c r="N17" s="10"/>
      <c r="O17" s="10"/>
      <c r="P17" s="114"/>
      <c r="Q17" s="114" t="s">
        <v>368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HYPERLINK("https://sitonline.vs.ch/environnement/eaux_superficielles/fr/#/?locale=fr&amp;prelevement=SEN-512&amp;scale=4500","SEN-512")</f>
        <v>SEN-512</v>
      </c>
      <c r="C18" s="114"/>
      <c r="D18" s="114" t="s">
        <v>371</v>
      </c>
      <c r="E18" s="115">
        <v>2617060</v>
      </c>
      <c r="F18" s="115"/>
      <c r="G18" s="115">
        <v>1126777</v>
      </c>
      <c r="H18" s="115"/>
      <c r="I18" s="115">
        <v>730</v>
      </c>
      <c r="J18" s="116"/>
      <c r="K18" s="117" t="s">
        <v>358</v>
      </c>
      <c r="L18" s="118"/>
      <c r="M18" s="118" t="s">
        <v>210</v>
      </c>
      <c r="N18" s="10"/>
      <c r="O18" s="10"/>
      <c r="P18" s="114"/>
      <c r="Q18" s="114" t="s">
        <v>372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HYPERLINK("https://sitonline.vs.ch/environnement/eaux_superficielles/fr/#/?locale=fr&amp;prelevement=SEN-513&amp;scale=4500","SEN-513")</f>
        <v>SEN-513</v>
      </c>
      <c r="C19" s="114"/>
      <c r="D19" s="114" t="s">
        <v>373</v>
      </c>
      <c r="E19" s="115">
        <v>2614846</v>
      </c>
      <c r="F19" s="115"/>
      <c r="G19" s="115">
        <v>1126437</v>
      </c>
      <c r="H19" s="115"/>
      <c r="I19" s="115">
        <v>2360</v>
      </c>
      <c r="J19" s="116"/>
      <c r="K19" s="117" t="s">
        <v>360</v>
      </c>
      <c r="L19" s="118"/>
      <c r="M19" s="118" t="s">
        <v>210</v>
      </c>
      <c r="N19" s="10"/>
      <c r="O19" s="10"/>
      <c r="P19" s="114"/>
      <c r="Q19" s="114" t="s">
        <v>374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HYPERLINK("https://sitonline.vs.ch/environnement/eaux_superficielles/fr/#/?locale=fr&amp;prelevement=SEN-516&amp;scale=4500","SEN-516")</f>
        <v>SEN-516</v>
      </c>
      <c r="C20" s="114"/>
      <c r="D20" s="114" t="s">
        <v>375</v>
      </c>
      <c r="E20" s="115">
        <v>2619925</v>
      </c>
      <c r="F20" s="115"/>
      <c r="G20" s="115">
        <v>1133912</v>
      </c>
      <c r="H20" s="115"/>
      <c r="I20" s="115">
        <v>2400</v>
      </c>
      <c r="J20" s="116"/>
      <c r="K20" s="117" t="s">
        <v>376</v>
      </c>
      <c r="L20" s="118"/>
      <c r="M20" s="118" t="s">
        <v>210</v>
      </c>
      <c r="N20" s="10"/>
      <c r="O20" s="10"/>
      <c r="P20" s="114"/>
      <c r="Q20" s="114"/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HYPERLINK("https://sitonline.vs.ch/environnement/eaux_superficielles/fr/#/?locale=fr&amp;prelevement=SEN-632&amp;scale=4500","SEN-632")</f>
        <v>SEN-632</v>
      </c>
      <c r="C21" s="114"/>
      <c r="D21" s="114"/>
      <c r="E21" s="115">
        <v>2619287</v>
      </c>
      <c r="F21" s="115"/>
      <c r="G21" s="115">
        <v>1134058</v>
      </c>
      <c r="H21" s="115"/>
      <c r="I21" s="115">
        <v>2004</v>
      </c>
      <c r="J21" s="116"/>
      <c r="K21" s="117" t="s">
        <v>377</v>
      </c>
      <c r="L21" s="118"/>
      <c r="M21" s="118" t="s">
        <v>199</v>
      </c>
      <c r="N21" s="10"/>
      <c r="O21" s="10"/>
      <c r="P21" s="114"/>
      <c r="Q21" s="114" t="s">
        <v>368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HYPERLINK("https://sitonline.vs.ch/environnement/eaux_superficielles/fr/#/?locale=fr&amp;prelevement=SEN-633&amp;scale=4500","SEN-633")</f>
        <v>SEN-633</v>
      </c>
      <c r="C22" s="114"/>
      <c r="D22" s="114"/>
      <c r="E22" s="115">
        <v>2619290</v>
      </c>
      <c r="F22" s="115"/>
      <c r="G22" s="115">
        <v>1128892</v>
      </c>
      <c r="H22" s="115"/>
      <c r="I22" s="115">
        <v>630</v>
      </c>
      <c r="J22" s="116"/>
      <c r="K22" s="117" t="s">
        <v>378</v>
      </c>
      <c r="L22" s="118"/>
      <c r="M22" s="118" t="s">
        <v>199</v>
      </c>
      <c r="N22" s="10"/>
      <c r="O22" s="10"/>
      <c r="P22" s="114"/>
      <c r="Q22" s="114" t="s">
        <v>368</v>
      </c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HYPERLINK("https://sitonline.vs.ch/environnement/eaux_superficielles/fr/#/?locale=fr&amp;prelevement=SEN-634&amp;scale=4500","SEN-634")</f>
        <v>SEN-634</v>
      </c>
      <c r="C23" s="114"/>
      <c r="D23" s="114"/>
      <c r="E23" s="115">
        <v>2619219</v>
      </c>
      <c r="F23" s="115"/>
      <c r="G23" s="115">
        <v>1128864</v>
      </c>
      <c r="H23" s="115"/>
      <c r="I23" s="115">
        <v>631</v>
      </c>
      <c r="J23" s="116"/>
      <c r="K23" s="117" t="s">
        <v>378</v>
      </c>
      <c r="L23" s="118"/>
      <c r="M23" s="118" t="s">
        <v>199</v>
      </c>
      <c r="N23" s="10"/>
      <c r="O23" s="10"/>
      <c r="P23" s="114"/>
      <c r="Q23" s="114" t="s">
        <v>368</v>
      </c>
      <c r="R23" s="119"/>
      <c r="S23" s="119"/>
      <c r="T23" s="120"/>
      <c r="U23" s="121"/>
      <c r="V23" s="119"/>
      <c r="W23" s="119"/>
      <c r="X23" s="120"/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HYPERLINK("https://sitonline.vs.ch/environnement/eaux_superficielles/fr/#/?locale=fr&amp;prelevement=SEN-635&amp;scale=4500","SEN-635")</f>
        <v>SEN-635</v>
      </c>
      <c r="C24" s="114"/>
      <c r="D24" s="114"/>
      <c r="E24" s="115">
        <v>2619225</v>
      </c>
      <c r="F24" s="115"/>
      <c r="G24" s="115">
        <v>1128864</v>
      </c>
      <c r="H24" s="115"/>
      <c r="I24" s="115">
        <v>631</v>
      </c>
      <c r="J24" s="116"/>
      <c r="K24" s="117" t="s">
        <v>378</v>
      </c>
      <c r="L24" s="118"/>
      <c r="M24" s="118" t="s">
        <v>199</v>
      </c>
      <c r="N24" s="10"/>
      <c r="O24" s="10"/>
      <c r="P24" s="114"/>
      <c r="Q24" s="114" t="s">
        <v>368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HYPERLINK("https://sitonline.vs.ch/environnement/eaux_superficielles/fr/#/?locale=fr&amp;prelevement=SEN-764&amp;scale=4500","SEN-764")</f>
        <v>SEN-764</v>
      </c>
      <c r="C25" s="114"/>
      <c r="D25" s="114"/>
      <c r="E25" s="115">
        <v>2619233</v>
      </c>
      <c r="F25" s="115"/>
      <c r="G25" s="115">
        <v>1128869</v>
      </c>
      <c r="H25" s="115"/>
      <c r="I25" s="115">
        <v>631</v>
      </c>
      <c r="J25" s="116"/>
      <c r="K25" s="117" t="s">
        <v>378</v>
      </c>
      <c r="L25" s="118"/>
      <c r="M25" s="118" t="s">
        <v>199</v>
      </c>
      <c r="N25" s="10"/>
      <c r="O25" s="10"/>
      <c r="P25" s="114"/>
      <c r="Q25" s="114" t="s">
        <v>368</v>
      </c>
      <c r="R25" s="119"/>
      <c r="S25" s="119"/>
      <c r="T25" s="120"/>
      <c r="U25" s="121"/>
      <c r="V25" s="119"/>
      <c r="W25" s="119"/>
      <c r="X25" s="120"/>
      <c r="Y25" s="121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HYPERLINK("https://sitonline.vs.ch/environnement/eaux_superficielles/fr/#/?locale=fr&amp;prelevement=SEN-765&amp;scale=4500","SEN-765")</f>
        <v>SEN-765</v>
      </c>
      <c r="C26" s="114"/>
      <c r="D26" s="114"/>
      <c r="E26" s="115">
        <v>2619255</v>
      </c>
      <c r="F26" s="115"/>
      <c r="G26" s="115">
        <v>1128880</v>
      </c>
      <c r="H26" s="115"/>
      <c r="I26" s="115">
        <v>631</v>
      </c>
      <c r="J26" s="116"/>
      <c r="K26" s="117" t="s">
        <v>378</v>
      </c>
      <c r="L26" s="118"/>
      <c r="M26" s="118" t="s">
        <v>199</v>
      </c>
      <c r="N26" s="10"/>
      <c r="O26" s="10"/>
      <c r="P26" s="114"/>
      <c r="Q26" s="114" t="s">
        <v>368</v>
      </c>
      <c r="R26" s="119"/>
      <c r="S26" s="119"/>
      <c r="T26" s="120"/>
      <c r="U26" s="121"/>
      <c r="V26" s="119"/>
      <c r="W26" s="119"/>
      <c r="X26" s="120"/>
      <c r="Y26" s="121"/>
      <c r="Z26" s="11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HYPERLINK("https://sitonline.vs.ch/environnement/eaux_superficielles/fr/#/?locale=fr&amp;prelevement=SEN-766&amp;scale=4500","SEN-766")</f>
        <v>SEN-766</v>
      </c>
      <c r="C27" s="114"/>
      <c r="D27" s="114"/>
      <c r="E27" s="115">
        <v>2619280</v>
      </c>
      <c r="F27" s="115"/>
      <c r="G27" s="115">
        <v>1128888</v>
      </c>
      <c r="H27" s="115"/>
      <c r="I27" s="115">
        <v>630</v>
      </c>
      <c r="J27" s="116"/>
      <c r="K27" s="117" t="s">
        <v>378</v>
      </c>
      <c r="L27" s="118"/>
      <c r="M27" s="118" t="s">
        <v>199</v>
      </c>
      <c r="N27" s="10"/>
      <c r="O27" s="10"/>
      <c r="P27" s="114"/>
      <c r="Q27" s="114" t="s">
        <v>368</v>
      </c>
      <c r="R27" s="119"/>
      <c r="S27" s="119"/>
      <c r="T27" s="120"/>
      <c r="U27" s="121"/>
      <c r="V27" s="119"/>
      <c r="W27" s="119"/>
      <c r="X27" s="120"/>
      <c r="Y27" s="121"/>
      <c r="Z27" s="11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HYPERLINK("https://sitonline.vs.ch/environnement/eaux_superficielles/fr/#/?locale=fr&amp;prelevement=SEN-767&amp;scale=4500","SEN-767")</f>
        <v>SEN-767</v>
      </c>
      <c r="C28" s="114"/>
      <c r="D28" s="114"/>
      <c r="E28" s="115">
        <v>2619284</v>
      </c>
      <c r="F28" s="115"/>
      <c r="G28" s="115">
        <v>1128886</v>
      </c>
      <c r="H28" s="115"/>
      <c r="I28" s="115">
        <v>629</v>
      </c>
      <c r="J28" s="116"/>
      <c r="K28" s="117" t="s">
        <v>378</v>
      </c>
      <c r="L28" s="118"/>
      <c r="M28" s="118" t="s">
        <v>199</v>
      </c>
      <c r="N28" s="10"/>
      <c r="O28" s="10"/>
      <c r="P28" s="114"/>
      <c r="Q28" s="114" t="s">
        <v>368</v>
      </c>
      <c r="R28" s="119"/>
      <c r="S28" s="119"/>
      <c r="T28" s="120"/>
      <c r="U28" s="121"/>
      <c r="V28" s="119"/>
      <c r="W28" s="119"/>
      <c r="X28" s="120"/>
      <c r="Y28" s="121"/>
      <c r="Z28" s="11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HYPERLINK("https://sitonline.vs.ch/environnement/eaux_superficielles/fr/#/?locale=fr&amp;prelevement=SEN-768&amp;scale=4500","SEN-768")</f>
        <v>SEN-768</v>
      </c>
      <c r="C29" s="114"/>
      <c r="D29" s="114"/>
      <c r="E29" s="115">
        <v>2619286</v>
      </c>
      <c r="F29" s="115"/>
      <c r="G29" s="115">
        <v>1128890</v>
      </c>
      <c r="H29" s="115"/>
      <c r="I29" s="115">
        <v>630</v>
      </c>
      <c r="J29" s="116"/>
      <c r="K29" s="117" t="s">
        <v>378</v>
      </c>
      <c r="L29" s="118"/>
      <c r="M29" s="118" t="s">
        <v>199</v>
      </c>
      <c r="N29" s="10"/>
      <c r="O29" s="10"/>
      <c r="P29" s="114"/>
      <c r="Q29" s="114" t="s">
        <v>368</v>
      </c>
      <c r="R29" s="119"/>
      <c r="S29" s="119"/>
      <c r="T29" s="120"/>
      <c r="U29" s="121"/>
      <c r="V29" s="119"/>
      <c r="W29" s="119"/>
      <c r="X29" s="120"/>
      <c r="Y29" s="121"/>
      <c r="Z29" s="11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HYPERLINK("https://sitonline.vs.ch/environnement/eaux_superficielles/fr/#/?locale=fr&amp;prelevement=SEN-769&amp;scale=4500","SEN-769")</f>
        <v>SEN-769</v>
      </c>
      <c r="C30" s="114"/>
      <c r="D30" s="114"/>
      <c r="E30" s="115">
        <v>2619294</v>
      </c>
      <c r="F30" s="115"/>
      <c r="G30" s="115">
        <v>1128894</v>
      </c>
      <c r="H30" s="115"/>
      <c r="I30" s="115">
        <v>629</v>
      </c>
      <c r="J30" s="116"/>
      <c r="K30" s="117" t="s">
        <v>378</v>
      </c>
      <c r="L30" s="118"/>
      <c r="M30" s="118" t="s">
        <v>199</v>
      </c>
      <c r="N30" s="10"/>
      <c r="O30" s="10"/>
      <c r="P30" s="114"/>
      <c r="Q30" s="114" t="s">
        <v>368</v>
      </c>
      <c r="R30" s="119"/>
      <c r="S30" s="119"/>
      <c r="T30" s="120"/>
      <c r="U30" s="121"/>
      <c r="V30" s="119"/>
      <c r="W30" s="119"/>
      <c r="X30" s="120"/>
      <c r="Y30" s="121"/>
      <c r="Z30" s="11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HYPERLINK("https://sitonline.vs.ch/environnement/eaux_superficielles/fr/#/?locale=fr&amp;prelevement=SEN-770&amp;scale=4500","SEN-770")</f>
        <v>SEN-770</v>
      </c>
      <c r="C31" s="114"/>
      <c r="D31" s="114"/>
      <c r="E31" s="115">
        <v>2619318</v>
      </c>
      <c r="F31" s="115"/>
      <c r="G31" s="115">
        <v>1128913</v>
      </c>
      <c r="H31" s="115"/>
      <c r="I31" s="115">
        <v>631</v>
      </c>
      <c r="J31" s="116"/>
      <c r="K31" s="117" t="s">
        <v>378</v>
      </c>
      <c r="L31" s="118"/>
      <c r="M31" s="118" t="s">
        <v>199</v>
      </c>
      <c r="N31" s="10"/>
      <c r="O31" s="10"/>
      <c r="P31" s="114"/>
      <c r="Q31" s="114" t="s">
        <v>368</v>
      </c>
      <c r="R31" s="119"/>
      <c r="S31" s="119"/>
      <c r="T31" s="120"/>
      <c r="U31" s="121"/>
      <c r="V31" s="119"/>
      <c r="W31" s="119"/>
      <c r="X31" s="120"/>
      <c r="Y31" s="121"/>
      <c r="Z31" s="11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HYPERLINK("https://sitonline.vs.ch/environnement/eaux_superficielles/fr/#/?locale=fr&amp;prelevement=SEN-771&amp;scale=4500","SEN-771")</f>
        <v>SEN-771</v>
      </c>
      <c r="C32" s="114"/>
      <c r="D32" s="114"/>
      <c r="E32" s="115">
        <v>2619313</v>
      </c>
      <c r="F32" s="115"/>
      <c r="G32" s="115">
        <v>1128905</v>
      </c>
      <c r="H32" s="115"/>
      <c r="I32" s="115">
        <v>629</v>
      </c>
      <c r="J32" s="116"/>
      <c r="K32" s="117" t="s">
        <v>378</v>
      </c>
      <c r="L32" s="118"/>
      <c r="M32" s="118" t="s">
        <v>199</v>
      </c>
      <c r="N32" s="10"/>
      <c r="O32" s="10"/>
      <c r="P32" s="114"/>
      <c r="Q32" s="114" t="s">
        <v>368</v>
      </c>
      <c r="R32" s="119"/>
      <c r="S32" s="119"/>
      <c r="T32" s="120"/>
      <c r="U32" s="121"/>
      <c r="V32" s="119"/>
      <c r="W32" s="119"/>
      <c r="X32" s="120"/>
      <c r="Y32" s="121"/>
      <c r="Z32" s="11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HYPERLINK("https://sitonline.vs.ch/environnement/eaux_superficielles/fr/#/?locale=fr&amp;prelevement=SEN-772&amp;scale=4500","SEN-772")</f>
        <v>SEN-772</v>
      </c>
      <c r="C33" s="114"/>
      <c r="D33" s="114"/>
      <c r="E33" s="115">
        <v>2619307</v>
      </c>
      <c r="F33" s="115"/>
      <c r="G33" s="115">
        <v>1128901</v>
      </c>
      <c r="H33" s="115"/>
      <c r="I33" s="115">
        <v>629</v>
      </c>
      <c r="J33" s="116"/>
      <c r="K33" s="117" t="s">
        <v>378</v>
      </c>
      <c r="L33" s="118"/>
      <c r="M33" s="118" t="s">
        <v>199</v>
      </c>
      <c r="N33" s="10"/>
      <c r="O33" s="10"/>
      <c r="P33" s="114"/>
      <c r="Q33" s="114" t="s">
        <v>368</v>
      </c>
      <c r="R33" s="119"/>
      <c r="S33" s="119"/>
      <c r="T33" s="120"/>
      <c r="U33" s="121"/>
      <c r="V33" s="119"/>
      <c r="W33" s="119"/>
      <c r="X33" s="120"/>
      <c r="Y33" s="121"/>
      <c r="Z33" s="11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HYPERLINK("https://sitonline.vs.ch/environnement/eaux_superficielles/fr/#/?locale=fr&amp;prelevement=SEN-773&amp;scale=4500","SEN-773")</f>
        <v>SEN-773</v>
      </c>
      <c r="C34" s="114"/>
      <c r="D34" s="114"/>
      <c r="E34" s="115">
        <v>2619303</v>
      </c>
      <c r="F34" s="115"/>
      <c r="G34" s="115">
        <v>1128899</v>
      </c>
      <c r="H34" s="115"/>
      <c r="I34" s="115">
        <v>629</v>
      </c>
      <c r="J34" s="116"/>
      <c r="K34" s="117" t="s">
        <v>378</v>
      </c>
      <c r="L34" s="118"/>
      <c r="M34" s="118" t="s">
        <v>199</v>
      </c>
      <c r="N34" s="10"/>
      <c r="O34" s="10"/>
      <c r="P34" s="114"/>
      <c r="Q34" s="114" t="s">
        <v>368</v>
      </c>
      <c r="R34" s="119"/>
      <c r="S34" s="119"/>
      <c r="T34" s="120"/>
      <c r="U34" s="121"/>
      <c r="V34" s="119"/>
      <c r="W34" s="119"/>
      <c r="X34" s="120"/>
      <c r="Y34" s="121"/>
      <c r="Z34" s="119"/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113">
        <v>24</v>
      </c>
      <c r="B35" s="126" t="str">
        <f>HYPERLINK("https://sitonline.vs.ch/environnement/eaux_superficielles/fr/#/?locale=fr&amp;prelevement=SEN-774&amp;scale=4500","SEN-774")</f>
        <v>SEN-774</v>
      </c>
      <c r="C35" s="114"/>
      <c r="D35" s="114"/>
      <c r="E35" s="115">
        <v>2619298</v>
      </c>
      <c r="F35" s="115"/>
      <c r="G35" s="115">
        <v>1128898</v>
      </c>
      <c r="H35" s="115"/>
      <c r="I35" s="115">
        <v>629</v>
      </c>
      <c r="J35" s="116"/>
      <c r="K35" s="117" t="s">
        <v>378</v>
      </c>
      <c r="L35" s="118"/>
      <c r="M35" s="118" t="s">
        <v>199</v>
      </c>
      <c r="N35" s="10"/>
      <c r="O35" s="10"/>
      <c r="P35" s="114"/>
      <c r="Q35" s="114" t="s">
        <v>368</v>
      </c>
      <c r="R35" s="119"/>
      <c r="S35" s="119"/>
      <c r="T35" s="120"/>
      <c r="U35" s="121"/>
      <c r="V35" s="119"/>
      <c r="W35" s="119"/>
      <c r="X35" s="120"/>
      <c r="Y35" s="121"/>
      <c r="Z35" s="119"/>
      <c r="AA35" s="122"/>
      <c r="AB35" s="114"/>
      <c r="AC35" s="114"/>
      <c r="AD35" s="114"/>
      <c r="AE35" s="114"/>
      <c r="AF35" s="114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3"/>
      <c r="BH35" s="123"/>
      <c r="BI35" s="116"/>
      <c r="BJ35" s="118"/>
      <c r="BK35" s="118"/>
      <c r="BL35" s="118"/>
      <c r="BM35" s="118"/>
      <c r="BN35" s="125"/>
      <c r="BO35" s="118"/>
      <c r="BP35" s="118"/>
      <c r="BQ35" s="118"/>
      <c r="BR35" s="118"/>
      <c r="BS35" s="125"/>
      <c r="BT35" s="118"/>
      <c r="BU35" s="118"/>
      <c r="BV35" s="118"/>
      <c r="BW35" s="118"/>
      <c r="BX35" s="125"/>
      <c r="BY35" s="118"/>
      <c r="BZ35" s="118"/>
      <c r="CA35" s="118"/>
      <c r="CB35" s="118"/>
      <c r="CC35" s="125"/>
      <c r="CD35" s="118"/>
      <c r="CE35" s="114"/>
    </row>
    <row r="36" spans="1:83" s="6" customFormat="1" ht="15.5" x14ac:dyDescent="0.35">
      <c r="A36" s="113">
        <v>25</v>
      </c>
      <c r="B36" s="126" t="str">
        <f>HYPERLINK("https://sitonline.vs.ch/environnement/eaux_superficielles/fr/#/?locale=fr&amp;prelevement=SEN-790&amp;scale=4500","SEN-790")</f>
        <v>SEN-790</v>
      </c>
      <c r="C36" s="114"/>
      <c r="D36" s="114" t="s">
        <v>379</v>
      </c>
      <c r="E36" s="115">
        <v>2615907</v>
      </c>
      <c r="F36" s="115"/>
      <c r="G36" s="115">
        <v>1129160</v>
      </c>
      <c r="H36" s="115"/>
      <c r="I36" s="115">
        <v>685</v>
      </c>
      <c r="J36" s="116"/>
      <c r="K36" s="117" t="s">
        <v>380</v>
      </c>
      <c r="L36" s="118"/>
      <c r="M36" s="118" t="s">
        <v>207</v>
      </c>
      <c r="N36" s="10"/>
      <c r="O36" s="10"/>
      <c r="P36" s="114"/>
      <c r="Q36" s="114" t="s">
        <v>381</v>
      </c>
      <c r="R36" s="119"/>
      <c r="S36" s="119"/>
      <c r="T36" s="120"/>
      <c r="U36" s="121"/>
      <c r="V36" s="119"/>
      <c r="W36" s="119" t="s">
        <v>104</v>
      </c>
      <c r="X36" s="120">
        <v>44098</v>
      </c>
      <c r="Y36" s="121">
        <v>50</v>
      </c>
      <c r="Z36" s="119"/>
      <c r="AA36" s="122"/>
      <c r="AB36" s="114"/>
      <c r="AC36" s="114"/>
      <c r="AD36" s="114"/>
      <c r="AE36" s="114"/>
      <c r="AF36" s="114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3"/>
      <c r="BH36" s="123"/>
      <c r="BI36" s="116"/>
      <c r="BJ36" s="118"/>
      <c r="BK36" s="118"/>
      <c r="BL36" s="118"/>
      <c r="BM36" s="118"/>
      <c r="BN36" s="125"/>
      <c r="BO36" s="118"/>
      <c r="BP36" s="118"/>
      <c r="BQ36" s="118"/>
      <c r="BR36" s="118"/>
      <c r="BS36" s="125"/>
      <c r="BT36" s="118"/>
      <c r="BU36" s="118"/>
      <c r="BV36" s="118"/>
      <c r="BW36" s="118"/>
      <c r="BX36" s="125"/>
      <c r="BY36" s="118"/>
      <c r="BZ36" s="118"/>
      <c r="CA36" s="118"/>
      <c r="CB36" s="118"/>
      <c r="CC36" s="125"/>
      <c r="CD36" s="118"/>
      <c r="CE36" s="114"/>
    </row>
    <row r="37" spans="1:83" s="6" customFormat="1" ht="15.5" x14ac:dyDescent="0.35">
      <c r="A37" s="113">
        <v>26</v>
      </c>
      <c r="B37" s="126" t="str">
        <f>HYPERLINK("https://sitonline.vs.ch/environnement/eaux_superficielles/fr/#/?locale=fr&amp;prelevement=SEN-791&amp;scale=4500","SEN-791")</f>
        <v>SEN-791</v>
      </c>
      <c r="C37" s="114"/>
      <c r="D37" s="114"/>
      <c r="E37" s="115">
        <v>2614743</v>
      </c>
      <c r="F37" s="115"/>
      <c r="G37" s="115">
        <v>1125201</v>
      </c>
      <c r="H37" s="115"/>
      <c r="I37" s="115">
        <v>1381</v>
      </c>
      <c r="J37" s="116"/>
      <c r="K37" s="117" t="s">
        <v>382</v>
      </c>
      <c r="L37" s="118"/>
      <c r="M37" s="118" t="s">
        <v>199</v>
      </c>
      <c r="N37" s="10"/>
      <c r="O37" s="10"/>
      <c r="P37" s="114"/>
      <c r="Q37" s="114" t="s">
        <v>368</v>
      </c>
      <c r="R37" s="119"/>
      <c r="S37" s="119"/>
      <c r="T37" s="120"/>
      <c r="U37" s="121"/>
      <c r="V37" s="119"/>
      <c r="W37" s="119"/>
      <c r="X37" s="120"/>
      <c r="Y37" s="121"/>
      <c r="Z37" s="119"/>
      <c r="AA37" s="122"/>
      <c r="AB37" s="114"/>
      <c r="AC37" s="114"/>
      <c r="AD37" s="114"/>
      <c r="AE37" s="114"/>
      <c r="AF37" s="114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3"/>
      <c r="BH37" s="123"/>
      <c r="BI37" s="116"/>
      <c r="BJ37" s="118"/>
      <c r="BK37" s="118"/>
      <c r="BL37" s="118"/>
      <c r="BM37" s="118"/>
      <c r="BN37" s="125"/>
      <c r="BO37" s="118"/>
      <c r="BP37" s="118"/>
      <c r="BQ37" s="118"/>
      <c r="BR37" s="118"/>
      <c r="BS37" s="125"/>
      <c r="BT37" s="118"/>
      <c r="BU37" s="118"/>
      <c r="BV37" s="118"/>
      <c r="BW37" s="118"/>
      <c r="BX37" s="125"/>
      <c r="BY37" s="118"/>
      <c r="BZ37" s="118"/>
      <c r="CA37" s="118"/>
      <c r="CB37" s="118"/>
      <c r="CC37" s="125"/>
      <c r="CD37" s="118"/>
      <c r="CE37" s="114"/>
    </row>
    <row r="38" spans="1:83" s="6" customFormat="1" ht="15.5" x14ac:dyDescent="0.35">
      <c r="A38" s="113">
        <v>27</v>
      </c>
      <c r="B38" s="126" t="str">
        <f>HYPERLINK("https://sitonline.vs.ch/environnement/eaux_superficielles/fr/#/?locale=fr&amp;prelevement=SEN-792&amp;scale=4500","SEN-792")</f>
        <v>SEN-792</v>
      </c>
      <c r="C38" s="114"/>
      <c r="D38" s="114"/>
      <c r="E38" s="115">
        <v>2614804</v>
      </c>
      <c r="F38" s="115"/>
      <c r="G38" s="115">
        <v>1125055</v>
      </c>
      <c r="H38" s="115"/>
      <c r="I38" s="115">
        <v>1431</v>
      </c>
      <c r="J38" s="116"/>
      <c r="K38" s="117" t="s">
        <v>382</v>
      </c>
      <c r="L38" s="118"/>
      <c r="M38" s="118" t="s">
        <v>199</v>
      </c>
      <c r="N38" s="10"/>
      <c r="O38" s="10"/>
      <c r="P38" s="114"/>
      <c r="Q38" s="114" t="s">
        <v>368</v>
      </c>
      <c r="R38" s="119"/>
      <c r="S38" s="119"/>
      <c r="T38" s="120"/>
      <c r="U38" s="121"/>
      <c r="V38" s="119"/>
      <c r="W38" s="119"/>
      <c r="X38" s="120"/>
      <c r="Y38" s="121"/>
      <c r="Z38" s="119"/>
      <c r="AA38" s="122"/>
      <c r="AB38" s="114"/>
      <c r="AC38" s="114"/>
      <c r="AD38" s="114"/>
      <c r="AE38" s="114"/>
      <c r="AF38" s="114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3"/>
      <c r="BH38" s="123"/>
      <c r="BI38" s="116"/>
      <c r="BJ38" s="118"/>
      <c r="BK38" s="118"/>
      <c r="BL38" s="118"/>
      <c r="BM38" s="118"/>
      <c r="BN38" s="125"/>
      <c r="BO38" s="118"/>
      <c r="BP38" s="118"/>
      <c r="BQ38" s="118"/>
      <c r="BR38" s="118"/>
      <c r="BS38" s="125"/>
      <c r="BT38" s="118"/>
      <c r="BU38" s="118"/>
      <c r="BV38" s="118"/>
      <c r="BW38" s="118"/>
      <c r="BX38" s="125"/>
      <c r="BY38" s="118"/>
      <c r="BZ38" s="118"/>
      <c r="CA38" s="118"/>
      <c r="CB38" s="118"/>
      <c r="CC38" s="125"/>
      <c r="CD38" s="118"/>
      <c r="CE38" s="114"/>
    </row>
    <row r="39" spans="1:83" s="6" customFormat="1" ht="15.5" x14ac:dyDescent="0.35">
      <c r="A39" s="113">
        <v>28</v>
      </c>
      <c r="B39" s="126" t="str">
        <f>HYPERLINK("https://sitonline.vs.ch/environnement/eaux_superficielles/fr/#/?locale=fr&amp;prelevement=SEN-793&amp;scale=4500","SEN-793")</f>
        <v>SEN-793</v>
      </c>
      <c r="C39" s="114"/>
      <c r="D39" s="114"/>
      <c r="E39" s="115">
        <v>2614927</v>
      </c>
      <c r="F39" s="115"/>
      <c r="G39" s="115">
        <v>1124412</v>
      </c>
      <c r="H39" s="115"/>
      <c r="I39" s="115">
        <v>1692</v>
      </c>
      <c r="J39" s="116"/>
      <c r="K39" s="117" t="s">
        <v>382</v>
      </c>
      <c r="L39" s="118"/>
      <c r="M39" s="118" t="s">
        <v>199</v>
      </c>
      <c r="N39" s="10"/>
      <c r="O39" s="10"/>
      <c r="P39" s="114"/>
      <c r="Q39" s="114" t="s">
        <v>368</v>
      </c>
      <c r="R39" s="119"/>
      <c r="S39" s="119"/>
      <c r="T39" s="120"/>
      <c r="U39" s="121"/>
      <c r="V39" s="119"/>
      <c r="W39" s="119"/>
      <c r="X39" s="120"/>
      <c r="Y39" s="121"/>
      <c r="Z39" s="119"/>
      <c r="AA39" s="122"/>
      <c r="AB39" s="114"/>
      <c r="AC39" s="114"/>
      <c r="AD39" s="114"/>
      <c r="AE39" s="114"/>
      <c r="AF39" s="114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124"/>
      <c r="BG39" s="123"/>
      <c r="BH39" s="123"/>
      <c r="BI39" s="116"/>
      <c r="BJ39" s="118"/>
      <c r="BK39" s="118"/>
      <c r="BL39" s="118"/>
      <c r="BM39" s="118"/>
      <c r="BN39" s="125"/>
      <c r="BO39" s="118"/>
      <c r="BP39" s="118"/>
      <c r="BQ39" s="118"/>
      <c r="BR39" s="118"/>
      <c r="BS39" s="125"/>
      <c r="BT39" s="118"/>
      <c r="BU39" s="118"/>
      <c r="BV39" s="118"/>
      <c r="BW39" s="118"/>
      <c r="BX39" s="125"/>
      <c r="BY39" s="118"/>
      <c r="BZ39" s="118"/>
      <c r="CA39" s="118"/>
      <c r="CB39" s="118"/>
      <c r="CC39" s="125"/>
      <c r="CD39" s="118"/>
      <c r="CE39" s="114"/>
    </row>
    <row r="40" spans="1:83" s="6" customFormat="1" ht="15.5" x14ac:dyDescent="0.35">
      <c r="A40" s="113">
        <v>29</v>
      </c>
      <c r="B40" s="126" t="str">
        <f>HYPERLINK("https://sitonline.vs.ch/environnement/eaux_superficielles/fr/#/?locale=fr&amp;prelevement=SEN-794&amp;scale=4500","SEN-794")</f>
        <v>SEN-794</v>
      </c>
      <c r="C40" s="114"/>
      <c r="D40" s="114"/>
      <c r="E40" s="115">
        <v>2614873</v>
      </c>
      <c r="F40" s="115"/>
      <c r="G40" s="115">
        <v>1124400</v>
      </c>
      <c r="H40" s="115"/>
      <c r="I40" s="115">
        <v>1694</v>
      </c>
      <c r="J40" s="116"/>
      <c r="K40" s="117" t="s">
        <v>382</v>
      </c>
      <c r="L40" s="118"/>
      <c r="M40" s="118" t="s">
        <v>199</v>
      </c>
      <c r="N40" s="10"/>
      <c r="O40" s="10"/>
      <c r="P40" s="114"/>
      <c r="Q40" s="114" t="s">
        <v>368</v>
      </c>
      <c r="R40" s="119"/>
      <c r="S40" s="119"/>
      <c r="T40" s="120"/>
      <c r="U40" s="121"/>
      <c r="V40" s="119"/>
      <c r="W40" s="119"/>
      <c r="X40" s="120"/>
      <c r="Y40" s="121"/>
      <c r="Z40" s="119"/>
      <c r="AA40" s="122"/>
      <c r="AB40" s="114"/>
      <c r="AC40" s="114"/>
      <c r="AD40" s="114"/>
      <c r="AE40" s="114"/>
      <c r="AF40" s="114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4"/>
      <c r="BF40" s="124"/>
      <c r="BG40" s="123"/>
      <c r="BH40" s="123"/>
      <c r="BI40" s="116"/>
      <c r="BJ40" s="118"/>
      <c r="BK40" s="118"/>
      <c r="BL40" s="118"/>
      <c r="BM40" s="118"/>
      <c r="BN40" s="125"/>
      <c r="BO40" s="118"/>
      <c r="BP40" s="118"/>
      <c r="BQ40" s="118"/>
      <c r="BR40" s="118"/>
      <c r="BS40" s="125"/>
      <c r="BT40" s="118"/>
      <c r="BU40" s="118"/>
      <c r="BV40" s="118"/>
      <c r="BW40" s="118"/>
      <c r="BX40" s="125"/>
      <c r="BY40" s="118"/>
      <c r="BZ40" s="118"/>
      <c r="CA40" s="118"/>
      <c r="CB40" s="118"/>
      <c r="CC40" s="125"/>
      <c r="CD40" s="118"/>
      <c r="CE40" s="114"/>
    </row>
    <row r="41" spans="1:83" s="6" customFormat="1" ht="15.5" x14ac:dyDescent="0.35">
      <c r="A41" s="113">
        <v>30</v>
      </c>
      <c r="B41" s="126" t="str">
        <f>HYPERLINK("https://sitonline.vs.ch/environnement/eaux_superficielles/fr/#/?locale=fr&amp;prelevement=SEN-795&amp;scale=4500","SEN-795")</f>
        <v>SEN-795</v>
      </c>
      <c r="C41" s="114"/>
      <c r="D41" s="114"/>
      <c r="E41" s="115">
        <v>2614904</v>
      </c>
      <c r="F41" s="115"/>
      <c r="G41" s="115">
        <v>1124366</v>
      </c>
      <c r="H41" s="115"/>
      <c r="I41" s="115">
        <v>1703</v>
      </c>
      <c r="J41" s="116"/>
      <c r="K41" s="117" t="s">
        <v>382</v>
      </c>
      <c r="L41" s="118"/>
      <c r="M41" s="118" t="s">
        <v>199</v>
      </c>
      <c r="N41" s="10"/>
      <c r="O41" s="10"/>
      <c r="P41" s="114"/>
      <c r="Q41" s="114" t="s">
        <v>368</v>
      </c>
      <c r="R41" s="119"/>
      <c r="S41" s="119"/>
      <c r="T41" s="120"/>
      <c r="U41" s="121"/>
      <c r="V41" s="119"/>
      <c r="W41" s="119"/>
      <c r="X41" s="120"/>
      <c r="Y41" s="121"/>
      <c r="Z41" s="119"/>
      <c r="AA41" s="122"/>
      <c r="AB41" s="114"/>
      <c r="AC41" s="114"/>
      <c r="AD41" s="114"/>
      <c r="AE41" s="114"/>
      <c r="AF41" s="114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4"/>
      <c r="BF41" s="124"/>
      <c r="BG41" s="123"/>
      <c r="BH41" s="123"/>
      <c r="BI41" s="116"/>
      <c r="BJ41" s="118"/>
      <c r="BK41" s="118"/>
      <c r="BL41" s="118"/>
      <c r="BM41" s="118"/>
      <c r="BN41" s="125"/>
      <c r="BO41" s="118"/>
      <c r="BP41" s="118"/>
      <c r="BQ41" s="118"/>
      <c r="BR41" s="118"/>
      <c r="BS41" s="125"/>
      <c r="BT41" s="118"/>
      <c r="BU41" s="118"/>
      <c r="BV41" s="118"/>
      <c r="BW41" s="118"/>
      <c r="BX41" s="125"/>
      <c r="BY41" s="118"/>
      <c r="BZ41" s="118"/>
      <c r="CA41" s="118"/>
      <c r="CB41" s="118"/>
      <c r="CC41" s="125"/>
      <c r="CD41" s="118"/>
      <c r="CE41" s="114"/>
    </row>
    <row r="42" spans="1:83" s="6" customFormat="1" ht="15.5" x14ac:dyDescent="0.35">
      <c r="A42" s="113">
        <v>31</v>
      </c>
      <c r="B42" s="126" t="str">
        <f>HYPERLINK("https://sitonline.vs.ch/environnement/eaux_superficielles/fr/#/?locale=fr&amp;prelevement=SEN-796&amp;scale=4500","SEN-796")</f>
        <v>SEN-796</v>
      </c>
      <c r="C42" s="114"/>
      <c r="D42" s="114"/>
      <c r="E42" s="115">
        <v>2614910</v>
      </c>
      <c r="F42" s="115"/>
      <c r="G42" s="115">
        <v>1124265</v>
      </c>
      <c r="H42" s="115"/>
      <c r="I42" s="115">
        <v>1749</v>
      </c>
      <c r="J42" s="116"/>
      <c r="K42" s="117" t="s">
        <v>382</v>
      </c>
      <c r="L42" s="118"/>
      <c r="M42" s="118" t="s">
        <v>199</v>
      </c>
      <c r="N42" s="10"/>
      <c r="O42" s="10"/>
      <c r="P42" s="114"/>
      <c r="Q42" s="114" t="s">
        <v>368</v>
      </c>
      <c r="R42" s="119"/>
      <c r="S42" s="119"/>
      <c r="T42" s="120"/>
      <c r="U42" s="121"/>
      <c r="V42" s="119"/>
      <c r="W42" s="119"/>
      <c r="X42" s="120"/>
      <c r="Y42" s="121"/>
      <c r="Z42" s="119"/>
      <c r="AA42" s="122"/>
      <c r="AB42" s="114"/>
      <c r="AC42" s="114"/>
      <c r="AD42" s="114"/>
      <c r="AE42" s="114"/>
      <c r="AF42" s="114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4"/>
      <c r="BF42" s="124"/>
      <c r="BG42" s="123"/>
      <c r="BH42" s="123"/>
      <c r="BI42" s="116"/>
      <c r="BJ42" s="118"/>
      <c r="BK42" s="118"/>
      <c r="BL42" s="118"/>
      <c r="BM42" s="118"/>
      <c r="BN42" s="125"/>
      <c r="BO42" s="118"/>
      <c r="BP42" s="118"/>
      <c r="BQ42" s="118"/>
      <c r="BR42" s="118"/>
      <c r="BS42" s="125"/>
      <c r="BT42" s="118"/>
      <c r="BU42" s="118"/>
      <c r="BV42" s="118"/>
      <c r="BW42" s="118"/>
      <c r="BX42" s="125"/>
      <c r="BY42" s="118"/>
      <c r="BZ42" s="118"/>
      <c r="CA42" s="118"/>
      <c r="CB42" s="118"/>
      <c r="CC42" s="125"/>
      <c r="CD42" s="118"/>
      <c r="CE42" s="114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42">
      <formula1>"Permanent,Temporaire"</formula1>
    </dataValidation>
    <dataValidation type="list" allowBlank="1" showInputMessage="1" showErrorMessage="1" sqref="P12:P42">
      <formula1>"Exploité,Non-exploité"</formula1>
    </dataValidation>
    <dataValidation type="list" allowBlank="1" showInputMessage="1" showErrorMessage="1" sqref="R12:R42">
      <formula1>"Autorisation,Concession,Autre"</formula1>
    </dataValidation>
    <dataValidation type="list" allowBlank="1" showInputMessage="1" showErrorMessage="1" sqref="W12:W42">
      <formula1>"Existant,Inexistant"</formula1>
    </dataValidation>
    <dataValidation type="list" allowBlank="1" showInputMessage="1" showErrorMessage="1" sqref="AB12:AB42">
      <formula1>"Dans un cours d'eau,Dans un plan d'eau (lac),Dans des eaux souterraines (source/nappe)"</formula1>
    </dataValidation>
    <dataValidation type="list" allowBlank="1" showInputMessage="1" showErrorMessage="1" sqref="AC12:AC42">
      <formula1>"Avec régulation,Sans régulation,Barrage,Pompage,Autre (à préciser)"</formula1>
    </dataValidation>
    <dataValidation type="list" allowBlank="1" showInputMessage="1" showErrorMessage="1" sqref="BK12:BK42 BP12:BP42 BU12:BU42 BZ12:BZ42">
      <formula1>"Oui,Non"</formula1>
    </dataValidation>
    <dataValidation type="list" allowBlank="1" showInputMessage="1" showErrorMessage="1" sqref="N12:N42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385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386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387</v>
      </c>
      <c r="M10" s="81" t="s">
        <v>232</v>
      </c>
      <c r="N10" s="70" t="s">
        <v>387</v>
      </c>
      <c r="O10" s="33" t="s">
        <v>290</v>
      </c>
      <c r="P10" s="70" t="s">
        <v>387</v>
      </c>
      <c r="Q10" s="83" t="s">
        <v>240</v>
      </c>
      <c r="R10" s="94" t="s">
        <v>387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387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387</v>
      </c>
      <c r="AC10" s="70" t="s">
        <v>387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387</v>
      </c>
      <c r="BL10" s="73" t="s">
        <v>271</v>
      </c>
      <c r="BM10" s="73" t="s">
        <v>388</v>
      </c>
      <c r="BN10" s="187"/>
      <c r="BO10" s="185"/>
      <c r="BP10" s="71" t="s">
        <v>387</v>
      </c>
      <c r="BQ10" s="73" t="s">
        <v>271</v>
      </c>
      <c r="BR10" s="73" t="s">
        <v>388</v>
      </c>
      <c r="BS10" s="187"/>
      <c r="BT10" s="185"/>
      <c r="BU10" s="71" t="s">
        <v>387</v>
      </c>
      <c r="BV10" s="73" t="s">
        <v>271</v>
      </c>
      <c r="BW10" s="73" t="s">
        <v>388</v>
      </c>
      <c r="BX10" s="187"/>
      <c r="BY10" s="185"/>
      <c r="BZ10" s="71" t="s">
        <v>387</v>
      </c>
      <c r="CA10" s="73" t="s">
        <v>271</v>
      </c>
      <c r="CB10" s="73" t="s">
        <v>388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HYPERLINK("https://sitonline.vs.ch/environnement/eaux_superficielles/fr/#/?locale=fr&amp;prelevement=SFH-34&amp;scale=4500","SFH-34")</f>
        <v>SFH-34</v>
      </c>
      <c r="C12" s="114"/>
      <c r="D12" s="114" t="s">
        <v>354</v>
      </c>
      <c r="E12" s="115">
        <v>2615325</v>
      </c>
      <c r="F12" s="115"/>
      <c r="G12" s="115">
        <v>1128974</v>
      </c>
      <c r="H12" s="115"/>
      <c r="I12" s="115">
        <v>613</v>
      </c>
      <c r="J12" s="116"/>
      <c r="K12" s="117" t="s">
        <v>355</v>
      </c>
      <c r="L12" s="118"/>
      <c r="M12" s="118" t="s">
        <v>285</v>
      </c>
      <c r="N12" s="10"/>
      <c r="O12" s="10"/>
      <c r="P12" s="114"/>
      <c r="Q12" s="114" t="s">
        <v>356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HYPERLINK("https://sitonline.vs.ch/environnement/eaux_superficielles/fr/#/?locale=fr&amp;prelevement=SFH-46&amp;scale=4500","SFH-46")</f>
        <v>SFH-46</v>
      </c>
      <c r="C13" s="114"/>
      <c r="D13" s="114" t="s">
        <v>357</v>
      </c>
      <c r="E13" s="115">
        <v>2616700</v>
      </c>
      <c r="F13" s="115"/>
      <c r="G13" s="115">
        <v>1123050</v>
      </c>
      <c r="H13" s="115"/>
      <c r="I13" s="115">
        <v>2332</v>
      </c>
      <c r="J13" s="116"/>
      <c r="K13" s="117" t="s">
        <v>358</v>
      </c>
      <c r="L13" s="118"/>
      <c r="M13" s="118" t="s">
        <v>285</v>
      </c>
      <c r="N13" s="10"/>
      <c r="O13" s="10"/>
      <c r="P13" s="114"/>
      <c r="Q13" s="114" t="s">
        <v>359</v>
      </c>
      <c r="R13" s="119"/>
      <c r="S13" s="119"/>
      <c r="T13" s="120"/>
      <c r="U13" s="121"/>
      <c r="V13" s="119"/>
      <c r="W13" s="119" t="s">
        <v>277</v>
      </c>
      <c r="X13" s="120">
        <v>39120</v>
      </c>
      <c r="Y13" s="121"/>
      <c r="Z13" s="129" t="s">
        <v>383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HYPERLINK("https://sitonline.vs.ch/environnement/eaux_superficielles/fr/#/?locale=fr&amp;prelevement=SFH-47&amp;scale=4500","SFH-47")</f>
        <v>SFH-47</v>
      </c>
      <c r="C14" s="114"/>
      <c r="D14" s="114" t="s">
        <v>360</v>
      </c>
      <c r="E14" s="115">
        <v>2615149</v>
      </c>
      <c r="F14" s="115"/>
      <c r="G14" s="115">
        <v>1123150</v>
      </c>
      <c r="H14" s="115"/>
      <c r="I14" s="115">
        <v>2339</v>
      </c>
      <c r="J14" s="116"/>
      <c r="K14" s="117" t="s">
        <v>361</v>
      </c>
      <c r="L14" s="118"/>
      <c r="M14" s="118" t="s">
        <v>285</v>
      </c>
      <c r="N14" s="10"/>
      <c r="O14" s="10"/>
      <c r="P14" s="114"/>
      <c r="Q14" s="114" t="s">
        <v>362</v>
      </c>
      <c r="R14" s="119"/>
      <c r="S14" s="119"/>
      <c r="T14" s="120"/>
      <c r="U14" s="121"/>
      <c r="V14" s="119"/>
      <c r="W14" s="119" t="s">
        <v>277</v>
      </c>
      <c r="X14" s="120">
        <v>39120</v>
      </c>
      <c r="Y14" s="121"/>
      <c r="Z14" s="129" t="s">
        <v>383</v>
      </c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HYPERLINK("https://sitonline.vs.ch/environnement/eaux_superficielles/fr/#/?locale=fr&amp;prelevement=SEN-1377&amp;scale=4500","SEN-1377")</f>
        <v>SEN-1377</v>
      </c>
      <c r="C15" s="114"/>
      <c r="D15" s="114" t="s">
        <v>363</v>
      </c>
      <c r="E15" s="115">
        <v>2617125</v>
      </c>
      <c r="F15" s="115"/>
      <c r="G15" s="115">
        <v>1128380</v>
      </c>
      <c r="H15" s="115"/>
      <c r="I15" s="115">
        <v>614</v>
      </c>
      <c r="J15" s="116"/>
      <c r="K15" s="117" t="s">
        <v>364</v>
      </c>
      <c r="L15" s="118"/>
      <c r="M15" s="118" t="s">
        <v>286</v>
      </c>
      <c r="N15" s="10"/>
      <c r="O15" s="10"/>
      <c r="P15" s="114"/>
      <c r="Q15" s="114" t="s">
        <v>365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113">
        <v>5</v>
      </c>
      <c r="B16" s="126" t="str">
        <f>HYPERLINK("https://sitonline.vs.ch/environnement/eaux_superficielles/fr/#/?locale=fr&amp;prelevement=SEN-422&amp;scale=4500","SEN-422")</f>
        <v>SEN-422</v>
      </c>
      <c r="C16" s="114"/>
      <c r="D16" s="114" t="s">
        <v>366</v>
      </c>
      <c r="E16" s="115">
        <v>2619470</v>
      </c>
      <c r="F16" s="115"/>
      <c r="G16" s="115">
        <v>1132000</v>
      </c>
      <c r="H16" s="115"/>
      <c r="I16" s="115">
        <v>1809</v>
      </c>
      <c r="J16" s="116"/>
      <c r="K16" s="117" t="s">
        <v>367</v>
      </c>
      <c r="L16" s="118"/>
      <c r="M16" s="118" t="s">
        <v>284</v>
      </c>
      <c r="N16" s="10"/>
      <c r="O16" s="10"/>
      <c r="P16" s="114"/>
      <c r="Q16" s="114" t="s">
        <v>368</v>
      </c>
      <c r="R16" s="119"/>
      <c r="S16" s="119"/>
      <c r="T16" s="120"/>
      <c r="U16" s="121"/>
      <c r="V16" s="119"/>
      <c r="W16" s="119"/>
      <c r="X16" s="120"/>
      <c r="Y16" s="121"/>
      <c r="Z16" s="119"/>
      <c r="AA16" s="122"/>
      <c r="AB16" s="114"/>
      <c r="AC16" s="114"/>
      <c r="AD16" s="114"/>
      <c r="AE16" s="114"/>
      <c r="AF16" s="114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4"/>
      <c r="BF16" s="124"/>
      <c r="BG16" s="123"/>
      <c r="BH16" s="123"/>
      <c r="BI16" s="116"/>
      <c r="BJ16" s="118"/>
      <c r="BK16" s="118"/>
      <c r="BL16" s="118"/>
      <c r="BM16" s="118"/>
      <c r="BN16" s="125"/>
      <c r="BO16" s="118"/>
      <c r="BP16" s="118"/>
      <c r="BQ16" s="118"/>
      <c r="BR16" s="118"/>
      <c r="BS16" s="125"/>
      <c r="BT16" s="118"/>
      <c r="BU16" s="118"/>
      <c r="BV16" s="118"/>
      <c r="BW16" s="118"/>
      <c r="BX16" s="125"/>
      <c r="BY16" s="118"/>
      <c r="BZ16" s="118"/>
      <c r="CA16" s="118"/>
      <c r="CB16" s="118"/>
      <c r="CC16" s="125"/>
      <c r="CD16" s="118"/>
      <c r="CE16" s="114"/>
    </row>
    <row r="17" spans="1:83" s="6" customFormat="1" ht="15.5" x14ac:dyDescent="0.35">
      <c r="A17" s="113">
        <v>6</v>
      </c>
      <c r="B17" s="126" t="str">
        <f>HYPERLINK("https://sitonline.vs.ch/environnement/eaux_superficielles/fr/#/?locale=fr&amp;prelevement=SEN-446&amp;scale=4500","SEN-446")</f>
        <v>SEN-446</v>
      </c>
      <c r="C17" s="114"/>
      <c r="D17" s="114" t="s">
        <v>369</v>
      </c>
      <c r="E17" s="115">
        <v>2614954</v>
      </c>
      <c r="F17" s="115"/>
      <c r="G17" s="115">
        <v>1130053</v>
      </c>
      <c r="H17" s="115"/>
      <c r="I17" s="115">
        <v>840</v>
      </c>
      <c r="J17" s="116"/>
      <c r="K17" s="117" t="s">
        <v>370</v>
      </c>
      <c r="L17" s="118"/>
      <c r="M17" s="118" t="s">
        <v>286</v>
      </c>
      <c r="N17" s="10"/>
      <c r="O17" s="10"/>
      <c r="P17" s="114"/>
      <c r="Q17" s="114" t="s">
        <v>368</v>
      </c>
      <c r="R17" s="119"/>
      <c r="S17" s="119"/>
      <c r="T17" s="120"/>
      <c r="U17" s="121"/>
      <c r="V17" s="119"/>
      <c r="W17" s="119"/>
      <c r="X17" s="120"/>
      <c r="Y17" s="121"/>
      <c r="Z17" s="119"/>
      <c r="AA17" s="122"/>
      <c r="AB17" s="114"/>
      <c r="AC17" s="114"/>
      <c r="AD17" s="114"/>
      <c r="AE17" s="114"/>
      <c r="AF17" s="114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4"/>
      <c r="BF17" s="124"/>
      <c r="BG17" s="123"/>
      <c r="BH17" s="123"/>
      <c r="BI17" s="116"/>
      <c r="BJ17" s="118"/>
      <c r="BK17" s="118"/>
      <c r="BL17" s="118"/>
      <c r="BM17" s="118"/>
      <c r="BN17" s="125"/>
      <c r="BO17" s="118"/>
      <c r="BP17" s="118"/>
      <c r="BQ17" s="118"/>
      <c r="BR17" s="118"/>
      <c r="BS17" s="125"/>
      <c r="BT17" s="118"/>
      <c r="BU17" s="118"/>
      <c r="BV17" s="118"/>
      <c r="BW17" s="118"/>
      <c r="BX17" s="125"/>
      <c r="BY17" s="118"/>
      <c r="BZ17" s="118"/>
      <c r="CA17" s="118"/>
      <c r="CB17" s="118"/>
      <c r="CC17" s="125"/>
      <c r="CD17" s="118"/>
      <c r="CE17" s="114"/>
    </row>
    <row r="18" spans="1:83" s="6" customFormat="1" ht="15.5" x14ac:dyDescent="0.35">
      <c r="A18" s="113">
        <v>7</v>
      </c>
      <c r="B18" s="126" t="str">
        <f>HYPERLINK("https://sitonline.vs.ch/environnement/eaux_superficielles/fr/#/?locale=fr&amp;prelevement=SEN-512&amp;scale=4500","SEN-512")</f>
        <v>SEN-512</v>
      </c>
      <c r="C18" s="114"/>
      <c r="D18" s="114" t="s">
        <v>371</v>
      </c>
      <c r="E18" s="115">
        <v>2617060</v>
      </c>
      <c r="F18" s="115"/>
      <c r="G18" s="115">
        <v>1126777</v>
      </c>
      <c r="H18" s="115"/>
      <c r="I18" s="115">
        <v>730</v>
      </c>
      <c r="J18" s="116"/>
      <c r="K18" s="117" t="s">
        <v>358</v>
      </c>
      <c r="L18" s="118"/>
      <c r="M18" s="118" t="s">
        <v>286</v>
      </c>
      <c r="N18" s="10"/>
      <c r="O18" s="10"/>
      <c r="P18" s="114"/>
      <c r="Q18" s="114" t="s">
        <v>372</v>
      </c>
      <c r="R18" s="119"/>
      <c r="S18" s="119"/>
      <c r="T18" s="120"/>
      <c r="U18" s="121"/>
      <c r="V18" s="119"/>
      <c r="W18" s="119"/>
      <c r="X18" s="120"/>
      <c r="Y18" s="121"/>
      <c r="Z18" s="119"/>
      <c r="AA18" s="122"/>
      <c r="AB18" s="114"/>
      <c r="AC18" s="114"/>
      <c r="AD18" s="114"/>
      <c r="AE18" s="114"/>
      <c r="AF18" s="114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4"/>
      <c r="BF18" s="124"/>
      <c r="BG18" s="123"/>
      <c r="BH18" s="123"/>
      <c r="BI18" s="116"/>
      <c r="BJ18" s="118"/>
      <c r="BK18" s="118"/>
      <c r="BL18" s="118"/>
      <c r="BM18" s="118"/>
      <c r="BN18" s="125"/>
      <c r="BO18" s="118"/>
      <c r="BP18" s="118"/>
      <c r="BQ18" s="118"/>
      <c r="BR18" s="118"/>
      <c r="BS18" s="125"/>
      <c r="BT18" s="118"/>
      <c r="BU18" s="118"/>
      <c r="BV18" s="118"/>
      <c r="BW18" s="118"/>
      <c r="BX18" s="125"/>
      <c r="BY18" s="118"/>
      <c r="BZ18" s="118"/>
      <c r="CA18" s="118"/>
      <c r="CB18" s="118"/>
      <c r="CC18" s="125"/>
      <c r="CD18" s="118"/>
      <c r="CE18" s="114"/>
    </row>
    <row r="19" spans="1:83" s="6" customFormat="1" ht="15.5" x14ac:dyDescent="0.35">
      <c r="A19" s="113">
        <v>8</v>
      </c>
      <c r="B19" s="126" t="str">
        <f>HYPERLINK("https://sitonline.vs.ch/environnement/eaux_superficielles/fr/#/?locale=fr&amp;prelevement=SEN-513&amp;scale=4500","SEN-513")</f>
        <v>SEN-513</v>
      </c>
      <c r="C19" s="114"/>
      <c r="D19" s="114" t="s">
        <v>373</v>
      </c>
      <c r="E19" s="115">
        <v>2614846</v>
      </c>
      <c r="F19" s="115"/>
      <c r="G19" s="115">
        <v>1126437</v>
      </c>
      <c r="H19" s="115"/>
      <c r="I19" s="115">
        <v>2360</v>
      </c>
      <c r="J19" s="116"/>
      <c r="K19" s="117" t="s">
        <v>360</v>
      </c>
      <c r="L19" s="118"/>
      <c r="M19" s="118" t="s">
        <v>286</v>
      </c>
      <c r="N19" s="10"/>
      <c r="O19" s="10"/>
      <c r="P19" s="114"/>
      <c r="Q19" s="114" t="s">
        <v>374</v>
      </c>
      <c r="R19" s="119"/>
      <c r="S19" s="119"/>
      <c r="T19" s="120"/>
      <c r="U19" s="121"/>
      <c r="V19" s="119"/>
      <c r="W19" s="119"/>
      <c r="X19" s="120"/>
      <c r="Y19" s="121"/>
      <c r="Z19" s="119"/>
      <c r="AA19" s="122"/>
      <c r="AB19" s="114"/>
      <c r="AC19" s="114"/>
      <c r="AD19" s="114"/>
      <c r="AE19" s="114"/>
      <c r="AF19" s="114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4"/>
      <c r="BF19" s="124"/>
      <c r="BG19" s="123"/>
      <c r="BH19" s="123"/>
      <c r="BI19" s="116"/>
      <c r="BJ19" s="118"/>
      <c r="BK19" s="118"/>
      <c r="BL19" s="118"/>
      <c r="BM19" s="118"/>
      <c r="BN19" s="125"/>
      <c r="BO19" s="118"/>
      <c r="BP19" s="118"/>
      <c r="BQ19" s="118"/>
      <c r="BR19" s="118"/>
      <c r="BS19" s="125"/>
      <c r="BT19" s="118"/>
      <c r="BU19" s="118"/>
      <c r="BV19" s="118"/>
      <c r="BW19" s="118"/>
      <c r="BX19" s="125"/>
      <c r="BY19" s="118"/>
      <c r="BZ19" s="118"/>
      <c r="CA19" s="118"/>
      <c r="CB19" s="118"/>
      <c r="CC19" s="125"/>
      <c r="CD19" s="118"/>
      <c r="CE19" s="114"/>
    </row>
    <row r="20" spans="1:83" s="6" customFormat="1" ht="15.5" x14ac:dyDescent="0.35">
      <c r="A20" s="113">
        <v>9</v>
      </c>
      <c r="B20" s="126" t="str">
        <f>HYPERLINK("https://sitonline.vs.ch/environnement/eaux_superficielles/fr/#/?locale=fr&amp;prelevement=SEN-516&amp;scale=4500","SEN-516")</f>
        <v>SEN-516</v>
      </c>
      <c r="C20" s="114"/>
      <c r="D20" s="114" t="s">
        <v>375</v>
      </c>
      <c r="E20" s="115">
        <v>2619925</v>
      </c>
      <c r="F20" s="115"/>
      <c r="G20" s="115">
        <v>1133912</v>
      </c>
      <c r="H20" s="115"/>
      <c r="I20" s="115">
        <v>2400</v>
      </c>
      <c r="J20" s="116"/>
      <c r="K20" s="117" t="s">
        <v>376</v>
      </c>
      <c r="L20" s="118"/>
      <c r="M20" s="118" t="s">
        <v>286</v>
      </c>
      <c r="N20" s="10"/>
      <c r="O20" s="10"/>
      <c r="P20" s="114"/>
      <c r="Q20" s="114"/>
      <c r="R20" s="119"/>
      <c r="S20" s="119"/>
      <c r="T20" s="120"/>
      <c r="U20" s="121"/>
      <c r="V20" s="119"/>
      <c r="W20" s="119"/>
      <c r="X20" s="120"/>
      <c r="Y20" s="121"/>
      <c r="Z20" s="119"/>
      <c r="AA20" s="122"/>
      <c r="AB20" s="114"/>
      <c r="AC20" s="114"/>
      <c r="AD20" s="114"/>
      <c r="AE20" s="114"/>
      <c r="AF20" s="114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4"/>
      <c r="BF20" s="124"/>
      <c r="BG20" s="123"/>
      <c r="BH20" s="123"/>
      <c r="BI20" s="116"/>
      <c r="BJ20" s="118"/>
      <c r="BK20" s="118"/>
      <c r="BL20" s="118"/>
      <c r="BM20" s="118"/>
      <c r="BN20" s="125"/>
      <c r="BO20" s="118"/>
      <c r="BP20" s="118"/>
      <c r="BQ20" s="118"/>
      <c r="BR20" s="118"/>
      <c r="BS20" s="125"/>
      <c r="BT20" s="118"/>
      <c r="BU20" s="118"/>
      <c r="BV20" s="118"/>
      <c r="BW20" s="118"/>
      <c r="BX20" s="125"/>
      <c r="BY20" s="118"/>
      <c r="BZ20" s="118"/>
      <c r="CA20" s="118"/>
      <c r="CB20" s="118"/>
      <c r="CC20" s="125"/>
      <c r="CD20" s="118"/>
      <c r="CE20" s="114"/>
    </row>
    <row r="21" spans="1:83" s="6" customFormat="1" ht="15.5" x14ac:dyDescent="0.35">
      <c r="A21" s="113">
        <v>10</v>
      </c>
      <c r="B21" s="126" t="str">
        <f>HYPERLINK("https://sitonline.vs.ch/environnement/eaux_superficielles/fr/#/?locale=fr&amp;prelevement=SEN-632&amp;scale=4500","SEN-632")</f>
        <v>SEN-632</v>
      </c>
      <c r="C21" s="114"/>
      <c r="D21" s="114"/>
      <c r="E21" s="115">
        <v>2619287</v>
      </c>
      <c r="F21" s="115"/>
      <c r="G21" s="115">
        <v>1134058</v>
      </c>
      <c r="H21" s="115"/>
      <c r="I21" s="115">
        <v>2004</v>
      </c>
      <c r="J21" s="116"/>
      <c r="K21" s="117" t="s">
        <v>377</v>
      </c>
      <c r="L21" s="118"/>
      <c r="M21" s="118" t="s">
        <v>284</v>
      </c>
      <c r="N21" s="10"/>
      <c r="O21" s="10"/>
      <c r="P21" s="114"/>
      <c r="Q21" s="114" t="s">
        <v>368</v>
      </c>
      <c r="R21" s="119"/>
      <c r="S21" s="119"/>
      <c r="T21" s="120"/>
      <c r="U21" s="121"/>
      <c r="V21" s="119"/>
      <c r="W21" s="119"/>
      <c r="X21" s="120"/>
      <c r="Y21" s="121"/>
      <c r="Z21" s="119"/>
      <c r="AA21" s="122"/>
      <c r="AB21" s="114"/>
      <c r="AC21" s="114"/>
      <c r="AD21" s="114"/>
      <c r="AE21" s="114"/>
      <c r="AF21" s="114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4"/>
      <c r="BF21" s="124"/>
      <c r="BG21" s="123"/>
      <c r="BH21" s="123"/>
      <c r="BI21" s="116"/>
      <c r="BJ21" s="118"/>
      <c r="BK21" s="118"/>
      <c r="BL21" s="118"/>
      <c r="BM21" s="118"/>
      <c r="BN21" s="125"/>
      <c r="BO21" s="118"/>
      <c r="BP21" s="118"/>
      <c r="BQ21" s="118"/>
      <c r="BR21" s="118"/>
      <c r="BS21" s="125"/>
      <c r="BT21" s="118"/>
      <c r="BU21" s="118"/>
      <c r="BV21" s="118"/>
      <c r="BW21" s="118"/>
      <c r="BX21" s="125"/>
      <c r="BY21" s="118"/>
      <c r="BZ21" s="118"/>
      <c r="CA21" s="118"/>
      <c r="CB21" s="118"/>
      <c r="CC21" s="125"/>
      <c r="CD21" s="118"/>
      <c r="CE21" s="114"/>
    </row>
    <row r="22" spans="1:83" s="6" customFormat="1" ht="15.5" x14ac:dyDescent="0.35">
      <c r="A22" s="113">
        <v>11</v>
      </c>
      <c r="B22" s="126" t="str">
        <f>HYPERLINK("https://sitonline.vs.ch/environnement/eaux_superficielles/fr/#/?locale=fr&amp;prelevement=SEN-633&amp;scale=4500","SEN-633")</f>
        <v>SEN-633</v>
      </c>
      <c r="C22" s="114"/>
      <c r="D22" s="114"/>
      <c r="E22" s="115">
        <v>2619290</v>
      </c>
      <c r="F22" s="115"/>
      <c r="G22" s="115">
        <v>1128892</v>
      </c>
      <c r="H22" s="115"/>
      <c r="I22" s="115">
        <v>630</v>
      </c>
      <c r="J22" s="116"/>
      <c r="K22" s="117" t="s">
        <v>378</v>
      </c>
      <c r="L22" s="118"/>
      <c r="M22" s="118" t="s">
        <v>284</v>
      </c>
      <c r="N22" s="10"/>
      <c r="O22" s="10"/>
      <c r="P22" s="114"/>
      <c r="Q22" s="114" t="s">
        <v>368</v>
      </c>
      <c r="R22" s="119"/>
      <c r="S22" s="119"/>
      <c r="T22" s="120"/>
      <c r="U22" s="121"/>
      <c r="V22" s="119"/>
      <c r="W22" s="119"/>
      <c r="X22" s="120"/>
      <c r="Y22" s="121"/>
      <c r="Z22" s="119"/>
      <c r="AA22" s="122"/>
      <c r="AB22" s="114"/>
      <c r="AC22" s="114"/>
      <c r="AD22" s="114"/>
      <c r="AE22" s="114"/>
      <c r="AF22" s="114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4"/>
      <c r="BF22" s="124"/>
      <c r="BG22" s="123"/>
      <c r="BH22" s="123"/>
      <c r="BI22" s="116"/>
      <c r="BJ22" s="118"/>
      <c r="BK22" s="118"/>
      <c r="BL22" s="118"/>
      <c r="BM22" s="118"/>
      <c r="BN22" s="125"/>
      <c r="BO22" s="118"/>
      <c r="BP22" s="118"/>
      <c r="BQ22" s="118"/>
      <c r="BR22" s="118"/>
      <c r="BS22" s="125"/>
      <c r="BT22" s="118"/>
      <c r="BU22" s="118"/>
      <c r="BV22" s="118"/>
      <c r="BW22" s="118"/>
      <c r="BX22" s="125"/>
      <c r="BY22" s="118"/>
      <c r="BZ22" s="118"/>
      <c r="CA22" s="118"/>
      <c r="CB22" s="118"/>
      <c r="CC22" s="125"/>
      <c r="CD22" s="118"/>
      <c r="CE22" s="114"/>
    </row>
    <row r="23" spans="1:83" s="6" customFormat="1" ht="15.5" x14ac:dyDescent="0.35">
      <c r="A23" s="113">
        <v>12</v>
      </c>
      <c r="B23" s="126" t="str">
        <f>HYPERLINK("https://sitonline.vs.ch/environnement/eaux_superficielles/fr/#/?locale=fr&amp;prelevement=SEN-634&amp;scale=4500","SEN-634")</f>
        <v>SEN-634</v>
      </c>
      <c r="C23" s="114"/>
      <c r="D23" s="114"/>
      <c r="E23" s="115">
        <v>2619219</v>
      </c>
      <c r="F23" s="115"/>
      <c r="G23" s="115">
        <v>1128864</v>
      </c>
      <c r="H23" s="115"/>
      <c r="I23" s="115">
        <v>631</v>
      </c>
      <c r="J23" s="116"/>
      <c r="K23" s="117" t="s">
        <v>378</v>
      </c>
      <c r="L23" s="118"/>
      <c r="M23" s="118" t="s">
        <v>284</v>
      </c>
      <c r="N23" s="10"/>
      <c r="O23" s="10"/>
      <c r="P23" s="114"/>
      <c r="Q23" s="114" t="s">
        <v>368</v>
      </c>
      <c r="R23" s="119"/>
      <c r="S23" s="119"/>
      <c r="T23" s="120"/>
      <c r="U23" s="121"/>
      <c r="V23" s="119"/>
      <c r="W23" s="119"/>
      <c r="X23" s="120"/>
      <c r="Y23" s="121"/>
      <c r="Z23" s="119"/>
      <c r="AA23" s="122"/>
      <c r="AB23" s="114"/>
      <c r="AC23" s="114"/>
      <c r="AD23" s="114"/>
      <c r="AE23" s="114"/>
      <c r="AF23" s="114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4"/>
      <c r="BF23" s="124"/>
      <c r="BG23" s="123"/>
      <c r="BH23" s="123"/>
      <c r="BI23" s="116"/>
      <c r="BJ23" s="118"/>
      <c r="BK23" s="118"/>
      <c r="BL23" s="118"/>
      <c r="BM23" s="118"/>
      <c r="BN23" s="125"/>
      <c r="BO23" s="118"/>
      <c r="BP23" s="118"/>
      <c r="BQ23" s="118"/>
      <c r="BR23" s="118"/>
      <c r="BS23" s="125"/>
      <c r="BT23" s="118"/>
      <c r="BU23" s="118"/>
      <c r="BV23" s="118"/>
      <c r="BW23" s="118"/>
      <c r="BX23" s="125"/>
      <c r="BY23" s="118"/>
      <c r="BZ23" s="118"/>
      <c r="CA23" s="118"/>
      <c r="CB23" s="118"/>
      <c r="CC23" s="125"/>
      <c r="CD23" s="118"/>
      <c r="CE23" s="114"/>
    </row>
    <row r="24" spans="1:83" s="6" customFormat="1" ht="15.5" x14ac:dyDescent="0.35">
      <c r="A24" s="113">
        <v>13</v>
      </c>
      <c r="B24" s="126" t="str">
        <f>HYPERLINK("https://sitonline.vs.ch/environnement/eaux_superficielles/fr/#/?locale=fr&amp;prelevement=SEN-635&amp;scale=4500","SEN-635")</f>
        <v>SEN-635</v>
      </c>
      <c r="C24" s="114"/>
      <c r="D24" s="114"/>
      <c r="E24" s="115">
        <v>2619225</v>
      </c>
      <c r="F24" s="115"/>
      <c r="G24" s="115">
        <v>1128864</v>
      </c>
      <c r="H24" s="115"/>
      <c r="I24" s="115">
        <v>631</v>
      </c>
      <c r="J24" s="116"/>
      <c r="K24" s="117" t="s">
        <v>378</v>
      </c>
      <c r="L24" s="118"/>
      <c r="M24" s="118" t="s">
        <v>284</v>
      </c>
      <c r="N24" s="10"/>
      <c r="O24" s="10"/>
      <c r="P24" s="114"/>
      <c r="Q24" s="114" t="s">
        <v>368</v>
      </c>
      <c r="R24" s="119"/>
      <c r="S24" s="119"/>
      <c r="T24" s="120"/>
      <c r="U24" s="121"/>
      <c r="V24" s="119"/>
      <c r="W24" s="119"/>
      <c r="X24" s="120"/>
      <c r="Y24" s="121"/>
      <c r="Z24" s="119"/>
      <c r="AA24" s="122"/>
      <c r="AB24" s="114"/>
      <c r="AC24" s="114"/>
      <c r="AD24" s="114"/>
      <c r="AE24" s="114"/>
      <c r="AF24" s="114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4"/>
      <c r="BF24" s="124"/>
      <c r="BG24" s="123"/>
      <c r="BH24" s="123"/>
      <c r="BI24" s="116"/>
      <c r="BJ24" s="118"/>
      <c r="BK24" s="118"/>
      <c r="BL24" s="118"/>
      <c r="BM24" s="118"/>
      <c r="BN24" s="125"/>
      <c r="BO24" s="118"/>
      <c r="BP24" s="118"/>
      <c r="BQ24" s="118"/>
      <c r="BR24" s="118"/>
      <c r="BS24" s="125"/>
      <c r="BT24" s="118"/>
      <c r="BU24" s="118"/>
      <c r="BV24" s="118"/>
      <c r="BW24" s="118"/>
      <c r="BX24" s="125"/>
      <c r="BY24" s="118"/>
      <c r="BZ24" s="118"/>
      <c r="CA24" s="118"/>
      <c r="CB24" s="118"/>
      <c r="CC24" s="125"/>
      <c r="CD24" s="118"/>
      <c r="CE24" s="114"/>
    </row>
    <row r="25" spans="1:83" s="6" customFormat="1" ht="15.5" x14ac:dyDescent="0.35">
      <c r="A25" s="113">
        <v>14</v>
      </c>
      <c r="B25" s="126" t="str">
        <f>HYPERLINK("https://sitonline.vs.ch/environnement/eaux_superficielles/fr/#/?locale=fr&amp;prelevement=SEN-764&amp;scale=4500","SEN-764")</f>
        <v>SEN-764</v>
      </c>
      <c r="C25" s="114"/>
      <c r="D25" s="114"/>
      <c r="E25" s="115">
        <v>2619233</v>
      </c>
      <c r="F25" s="115"/>
      <c r="G25" s="115">
        <v>1128869</v>
      </c>
      <c r="H25" s="115"/>
      <c r="I25" s="115">
        <v>631</v>
      </c>
      <c r="J25" s="116"/>
      <c r="K25" s="117" t="s">
        <v>378</v>
      </c>
      <c r="L25" s="118"/>
      <c r="M25" s="118" t="s">
        <v>284</v>
      </c>
      <c r="N25" s="10"/>
      <c r="O25" s="10"/>
      <c r="P25" s="114"/>
      <c r="Q25" s="114" t="s">
        <v>368</v>
      </c>
      <c r="R25" s="119"/>
      <c r="S25" s="119"/>
      <c r="T25" s="120"/>
      <c r="U25" s="121"/>
      <c r="V25" s="119"/>
      <c r="W25" s="119"/>
      <c r="X25" s="120"/>
      <c r="Y25" s="121"/>
      <c r="Z25" s="119"/>
      <c r="AA25" s="122"/>
      <c r="AB25" s="114"/>
      <c r="AC25" s="114"/>
      <c r="AD25" s="114"/>
      <c r="AE25" s="114"/>
      <c r="AF25" s="114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4"/>
      <c r="BF25" s="124"/>
      <c r="BG25" s="123"/>
      <c r="BH25" s="123"/>
      <c r="BI25" s="116"/>
      <c r="BJ25" s="118"/>
      <c r="BK25" s="118"/>
      <c r="BL25" s="118"/>
      <c r="BM25" s="118"/>
      <c r="BN25" s="125"/>
      <c r="BO25" s="118"/>
      <c r="BP25" s="118"/>
      <c r="BQ25" s="118"/>
      <c r="BR25" s="118"/>
      <c r="BS25" s="125"/>
      <c r="BT25" s="118"/>
      <c r="BU25" s="118"/>
      <c r="BV25" s="118"/>
      <c r="BW25" s="118"/>
      <c r="BX25" s="125"/>
      <c r="BY25" s="118"/>
      <c r="BZ25" s="118"/>
      <c r="CA25" s="118"/>
      <c r="CB25" s="118"/>
      <c r="CC25" s="125"/>
      <c r="CD25" s="118"/>
      <c r="CE25" s="114"/>
    </row>
    <row r="26" spans="1:83" s="6" customFormat="1" ht="15.5" x14ac:dyDescent="0.35">
      <c r="A26" s="113">
        <v>15</v>
      </c>
      <c r="B26" s="126" t="str">
        <f>HYPERLINK("https://sitonline.vs.ch/environnement/eaux_superficielles/fr/#/?locale=fr&amp;prelevement=SEN-765&amp;scale=4500","SEN-765")</f>
        <v>SEN-765</v>
      </c>
      <c r="C26" s="114"/>
      <c r="D26" s="114"/>
      <c r="E26" s="115">
        <v>2619255</v>
      </c>
      <c r="F26" s="115"/>
      <c r="G26" s="115">
        <v>1128880</v>
      </c>
      <c r="H26" s="115"/>
      <c r="I26" s="115">
        <v>631</v>
      </c>
      <c r="J26" s="116"/>
      <c r="K26" s="117" t="s">
        <v>378</v>
      </c>
      <c r="L26" s="118"/>
      <c r="M26" s="118" t="s">
        <v>284</v>
      </c>
      <c r="N26" s="10"/>
      <c r="O26" s="10"/>
      <c r="P26" s="114"/>
      <c r="Q26" s="114" t="s">
        <v>368</v>
      </c>
      <c r="R26" s="119"/>
      <c r="S26" s="119"/>
      <c r="T26" s="120"/>
      <c r="U26" s="121"/>
      <c r="V26" s="119"/>
      <c r="W26" s="119"/>
      <c r="X26" s="120"/>
      <c r="Y26" s="121"/>
      <c r="Z26" s="119"/>
      <c r="AA26" s="122"/>
      <c r="AB26" s="114"/>
      <c r="AC26" s="114"/>
      <c r="AD26" s="114"/>
      <c r="AE26" s="114"/>
      <c r="AF26" s="114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4"/>
      <c r="BF26" s="124"/>
      <c r="BG26" s="123"/>
      <c r="BH26" s="123"/>
      <c r="BI26" s="116"/>
      <c r="BJ26" s="118"/>
      <c r="BK26" s="118"/>
      <c r="BL26" s="118"/>
      <c r="BM26" s="118"/>
      <c r="BN26" s="125"/>
      <c r="BO26" s="118"/>
      <c r="BP26" s="118"/>
      <c r="BQ26" s="118"/>
      <c r="BR26" s="118"/>
      <c r="BS26" s="125"/>
      <c r="BT26" s="118"/>
      <c r="BU26" s="118"/>
      <c r="BV26" s="118"/>
      <c r="BW26" s="118"/>
      <c r="BX26" s="125"/>
      <c r="BY26" s="118"/>
      <c r="BZ26" s="118"/>
      <c r="CA26" s="118"/>
      <c r="CB26" s="118"/>
      <c r="CC26" s="125"/>
      <c r="CD26" s="118"/>
      <c r="CE26" s="114"/>
    </row>
    <row r="27" spans="1:83" s="6" customFormat="1" ht="15.5" x14ac:dyDescent="0.35">
      <c r="A27" s="113">
        <v>16</v>
      </c>
      <c r="B27" s="126" t="str">
        <f>HYPERLINK("https://sitonline.vs.ch/environnement/eaux_superficielles/fr/#/?locale=fr&amp;prelevement=SEN-766&amp;scale=4500","SEN-766")</f>
        <v>SEN-766</v>
      </c>
      <c r="C27" s="114"/>
      <c r="D27" s="114"/>
      <c r="E27" s="115">
        <v>2619280</v>
      </c>
      <c r="F27" s="115"/>
      <c r="G27" s="115">
        <v>1128888</v>
      </c>
      <c r="H27" s="115"/>
      <c r="I27" s="115">
        <v>630</v>
      </c>
      <c r="J27" s="116"/>
      <c r="K27" s="117" t="s">
        <v>378</v>
      </c>
      <c r="L27" s="118"/>
      <c r="M27" s="118" t="s">
        <v>284</v>
      </c>
      <c r="N27" s="10"/>
      <c r="O27" s="10"/>
      <c r="P27" s="114"/>
      <c r="Q27" s="114" t="s">
        <v>368</v>
      </c>
      <c r="R27" s="119"/>
      <c r="S27" s="119"/>
      <c r="T27" s="120"/>
      <c r="U27" s="121"/>
      <c r="V27" s="119"/>
      <c r="W27" s="119"/>
      <c r="X27" s="120"/>
      <c r="Y27" s="121"/>
      <c r="Z27" s="119"/>
      <c r="AA27" s="122"/>
      <c r="AB27" s="114"/>
      <c r="AC27" s="114"/>
      <c r="AD27" s="114"/>
      <c r="AE27" s="114"/>
      <c r="AF27" s="114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4"/>
      <c r="BF27" s="124"/>
      <c r="BG27" s="123"/>
      <c r="BH27" s="123"/>
      <c r="BI27" s="116"/>
      <c r="BJ27" s="118"/>
      <c r="BK27" s="118"/>
      <c r="BL27" s="118"/>
      <c r="BM27" s="118"/>
      <c r="BN27" s="125"/>
      <c r="BO27" s="118"/>
      <c r="BP27" s="118"/>
      <c r="BQ27" s="118"/>
      <c r="BR27" s="118"/>
      <c r="BS27" s="125"/>
      <c r="BT27" s="118"/>
      <c r="BU27" s="118"/>
      <c r="BV27" s="118"/>
      <c r="BW27" s="118"/>
      <c r="BX27" s="125"/>
      <c r="BY27" s="118"/>
      <c r="BZ27" s="118"/>
      <c r="CA27" s="118"/>
      <c r="CB27" s="118"/>
      <c r="CC27" s="125"/>
      <c r="CD27" s="118"/>
      <c r="CE27" s="114"/>
    </row>
    <row r="28" spans="1:83" s="6" customFormat="1" ht="15.5" x14ac:dyDescent="0.35">
      <c r="A28" s="113">
        <v>17</v>
      </c>
      <c r="B28" s="126" t="str">
        <f>HYPERLINK("https://sitonline.vs.ch/environnement/eaux_superficielles/fr/#/?locale=fr&amp;prelevement=SEN-767&amp;scale=4500","SEN-767")</f>
        <v>SEN-767</v>
      </c>
      <c r="C28" s="114"/>
      <c r="D28" s="114"/>
      <c r="E28" s="115">
        <v>2619284</v>
      </c>
      <c r="F28" s="115"/>
      <c r="G28" s="115">
        <v>1128886</v>
      </c>
      <c r="H28" s="115"/>
      <c r="I28" s="115">
        <v>629</v>
      </c>
      <c r="J28" s="116"/>
      <c r="K28" s="117" t="s">
        <v>378</v>
      </c>
      <c r="L28" s="118"/>
      <c r="M28" s="118" t="s">
        <v>284</v>
      </c>
      <c r="N28" s="10"/>
      <c r="O28" s="10"/>
      <c r="P28" s="114"/>
      <c r="Q28" s="114" t="s">
        <v>368</v>
      </c>
      <c r="R28" s="119"/>
      <c r="S28" s="119"/>
      <c r="T28" s="120"/>
      <c r="U28" s="121"/>
      <c r="V28" s="119"/>
      <c r="W28" s="119"/>
      <c r="X28" s="120"/>
      <c r="Y28" s="121"/>
      <c r="Z28" s="119"/>
      <c r="AA28" s="122"/>
      <c r="AB28" s="114"/>
      <c r="AC28" s="114"/>
      <c r="AD28" s="114"/>
      <c r="AE28" s="114"/>
      <c r="AF28" s="114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4"/>
      <c r="BF28" s="124"/>
      <c r="BG28" s="123"/>
      <c r="BH28" s="123"/>
      <c r="BI28" s="116"/>
      <c r="BJ28" s="118"/>
      <c r="BK28" s="118"/>
      <c r="BL28" s="118"/>
      <c r="BM28" s="118"/>
      <c r="BN28" s="125"/>
      <c r="BO28" s="118"/>
      <c r="BP28" s="118"/>
      <c r="BQ28" s="118"/>
      <c r="BR28" s="118"/>
      <c r="BS28" s="125"/>
      <c r="BT28" s="118"/>
      <c r="BU28" s="118"/>
      <c r="BV28" s="118"/>
      <c r="BW28" s="118"/>
      <c r="BX28" s="125"/>
      <c r="BY28" s="118"/>
      <c r="BZ28" s="118"/>
      <c r="CA28" s="118"/>
      <c r="CB28" s="118"/>
      <c r="CC28" s="125"/>
      <c r="CD28" s="118"/>
      <c r="CE28" s="114"/>
    </row>
    <row r="29" spans="1:83" s="6" customFormat="1" ht="15.5" x14ac:dyDescent="0.35">
      <c r="A29" s="113">
        <v>18</v>
      </c>
      <c r="B29" s="126" t="str">
        <f>HYPERLINK("https://sitonline.vs.ch/environnement/eaux_superficielles/fr/#/?locale=fr&amp;prelevement=SEN-768&amp;scale=4500","SEN-768")</f>
        <v>SEN-768</v>
      </c>
      <c r="C29" s="114"/>
      <c r="D29" s="114"/>
      <c r="E29" s="115">
        <v>2619286</v>
      </c>
      <c r="F29" s="115"/>
      <c r="G29" s="115">
        <v>1128890</v>
      </c>
      <c r="H29" s="115"/>
      <c r="I29" s="115">
        <v>630</v>
      </c>
      <c r="J29" s="116"/>
      <c r="K29" s="117" t="s">
        <v>378</v>
      </c>
      <c r="L29" s="118"/>
      <c r="M29" s="118" t="s">
        <v>284</v>
      </c>
      <c r="N29" s="10"/>
      <c r="O29" s="10"/>
      <c r="P29" s="114"/>
      <c r="Q29" s="114" t="s">
        <v>368</v>
      </c>
      <c r="R29" s="119"/>
      <c r="S29" s="119"/>
      <c r="T29" s="120"/>
      <c r="U29" s="121"/>
      <c r="V29" s="119"/>
      <c r="W29" s="119"/>
      <c r="X29" s="120"/>
      <c r="Y29" s="121"/>
      <c r="Z29" s="119"/>
      <c r="AA29" s="122"/>
      <c r="AB29" s="114"/>
      <c r="AC29" s="114"/>
      <c r="AD29" s="114"/>
      <c r="AE29" s="114"/>
      <c r="AF29" s="114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4"/>
      <c r="BF29" s="124"/>
      <c r="BG29" s="123"/>
      <c r="BH29" s="123"/>
      <c r="BI29" s="116"/>
      <c r="BJ29" s="118"/>
      <c r="BK29" s="118"/>
      <c r="BL29" s="118"/>
      <c r="BM29" s="118"/>
      <c r="BN29" s="125"/>
      <c r="BO29" s="118"/>
      <c r="BP29" s="118"/>
      <c r="BQ29" s="118"/>
      <c r="BR29" s="118"/>
      <c r="BS29" s="125"/>
      <c r="BT29" s="118"/>
      <c r="BU29" s="118"/>
      <c r="BV29" s="118"/>
      <c r="BW29" s="118"/>
      <c r="BX29" s="125"/>
      <c r="BY29" s="118"/>
      <c r="BZ29" s="118"/>
      <c r="CA29" s="118"/>
      <c r="CB29" s="118"/>
      <c r="CC29" s="125"/>
      <c r="CD29" s="118"/>
      <c r="CE29" s="114"/>
    </row>
    <row r="30" spans="1:83" s="6" customFormat="1" ht="15.5" x14ac:dyDescent="0.35">
      <c r="A30" s="113">
        <v>19</v>
      </c>
      <c r="B30" s="126" t="str">
        <f>HYPERLINK("https://sitonline.vs.ch/environnement/eaux_superficielles/fr/#/?locale=fr&amp;prelevement=SEN-769&amp;scale=4500","SEN-769")</f>
        <v>SEN-769</v>
      </c>
      <c r="C30" s="114"/>
      <c r="D30" s="114"/>
      <c r="E30" s="115">
        <v>2619294</v>
      </c>
      <c r="F30" s="115"/>
      <c r="G30" s="115">
        <v>1128894</v>
      </c>
      <c r="H30" s="115"/>
      <c r="I30" s="115">
        <v>629</v>
      </c>
      <c r="J30" s="116"/>
      <c r="K30" s="117" t="s">
        <v>378</v>
      </c>
      <c r="L30" s="118"/>
      <c r="M30" s="118" t="s">
        <v>284</v>
      </c>
      <c r="N30" s="10"/>
      <c r="O30" s="10"/>
      <c r="P30" s="114"/>
      <c r="Q30" s="114" t="s">
        <v>368</v>
      </c>
      <c r="R30" s="119"/>
      <c r="S30" s="119"/>
      <c r="T30" s="120"/>
      <c r="U30" s="121"/>
      <c r="V30" s="119"/>
      <c r="W30" s="119"/>
      <c r="X30" s="120"/>
      <c r="Y30" s="121"/>
      <c r="Z30" s="119"/>
      <c r="AA30" s="122"/>
      <c r="AB30" s="114"/>
      <c r="AC30" s="114"/>
      <c r="AD30" s="114"/>
      <c r="AE30" s="114"/>
      <c r="AF30" s="114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4"/>
      <c r="BF30" s="124"/>
      <c r="BG30" s="123"/>
      <c r="BH30" s="123"/>
      <c r="BI30" s="116"/>
      <c r="BJ30" s="118"/>
      <c r="BK30" s="118"/>
      <c r="BL30" s="118"/>
      <c r="BM30" s="118"/>
      <c r="BN30" s="125"/>
      <c r="BO30" s="118"/>
      <c r="BP30" s="118"/>
      <c r="BQ30" s="118"/>
      <c r="BR30" s="118"/>
      <c r="BS30" s="125"/>
      <c r="BT30" s="118"/>
      <c r="BU30" s="118"/>
      <c r="BV30" s="118"/>
      <c r="BW30" s="118"/>
      <c r="BX30" s="125"/>
      <c r="BY30" s="118"/>
      <c r="BZ30" s="118"/>
      <c r="CA30" s="118"/>
      <c r="CB30" s="118"/>
      <c r="CC30" s="125"/>
      <c r="CD30" s="118"/>
      <c r="CE30" s="114"/>
    </row>
    <row r="31" spans="1:83" s="6" customFormat="1" ht="15.5" x14ac:dyDescent="0.35">
      <c r="A31" s="113">
        <v>20</v>
      </c>
      <c r="B31" s="126" t="str">
        <f>HYPERLINK("https://sitonline.vs.ch/environnement/eaux_superficielles/fr/#/?locale=fr&amp;prelevement=SEN-770&amp;scale=4500","SEN-770")</f>
        <v>SEN-770</v>
      </c>
      <c r="C31" s="114"/>
      <c r="D31" s="114"/>
      <c r="E31" s="115">
        <v>2619318</v>
      </c>
      <c r="F31" s="115"/>
      <c r="G31" s="115">
        <v>1128913</v>
      </c>
      <c r="H31" s="115"/>
      <c r="I31" s="115">
        <v>631</v>
      </c>
      <c r="J31" s="116"/>
      <c r="K31" s="117" t="s">
        <v>378</v>
      </c>
      <c r="L31" s="118"/>
      <c r="M31" s="118" t="s">
        <v>284</v>
      </c>
      <c r="N31" s="10"/>
      <c r="O31" s="10"/>
      <c r="P31" s="114"/>
      <c r="Q31" s="114" t="s">
        <v>368</v>
      </c>
      <c r="R31" s="119"/>
      <c r="S31" s="119"/>
      <c r="T31" s="120"/>
      <c r="U31" s="121"/>
      <c r="V31" s="119"/>
      <c r="W31" s="119"/>
      <c r="X31" s="120"/>
      <c r="Y31" s="121"/>
      <c r="Z31" s="119"/>
      <c r="AA31" s="122"/>
      <c r="AB31" s="114"/>
      <c r="AC31" s="114"/>
      <c r="AD31" s="114"/>
      <c r="AE31" s="114"/>
      <c r="AF31" s="114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4"/>
      <c r="BF31" s="124"/>
      <c r="BG31" s="123"/>
      <c r="BH31" s="123"/>
      <c r="BI31" s="116"/>
      <c r="BJ31" s="118"/>
      <c r="BK31" s="118"/>
      <c r="BL31" s="118"/>
      <c r="BM31" s="118"/>
      <c r="BN31" s="125"/>
      <c r="BO31" s="118"/>
      <c r="BP31" s="118"/>
      <c r="BQ31" s="118"/>
      <c r="BR31" s="118"/>
      <c r="BS31" s="125"/>
      <c r="BT31" s="118"/>
      <c r="BU31" s="118"/>
      <c r="BV31" s="118"/>
      <c r="BW31" s="118"/>
      <c r="BX31" s="125"/>
      <c r="BY31" s="118"/>
      <c r="BZ31" s="118"/>
      <c r="CA31" s="118"/>
      <c r="CB31" s="118"/>
      <c r="CC31" s="125"/>
      <c r="CD31" s="118"/>
      <c r="CE31" s="114"/>
    </row>
    <row r="32" spans="1:83" s="6" customFormat="1" ht="15.5" x14ac:dyDescent="0.35">
      <c r="A32" s="113">
        <v>21</v>
      </c>
      <c r="B32" s="126" t="str">
        <f>HYPERLINK("https://sitonline.vs.ch/environnement/eaux_superficielles/fr/#/?locale=fr&amp;prelevement=SEN-771&amp;scale=4500","SEN-771")</f>
        <v>SEN-771</v>
      </c>
      <c r="C32" s="114"/>
      <c r="D32" s="114"/>
      <c r="E32" s="115">
        <v>2619313</v>
      </c>
      <c r="F32" s="115"/>
      <c r="G32" s="115">
        <v>1128905</v>
      </c>
      <c r="H32" s="115"/>
      <c r="I32" s="115">
        <v>629</v>
      </c>
      <c r="J32" s="116"/>
      <c r="K32" s="117" t="s">
        <v>378</v>
      </c>
      <c r="L32" s="118"/>
      <c r="M32" s="118" t="s">
        <v>284</v>
      </c>
      <c r="N32" s="10"/>
      <c r="O32" s="10"/>
      <c r="P32" s="114"/>
      <c r="Q32" s="114" t="s">
        <v>368</v>
      </c>
      <c r="R32" s="119"/>
      <c r="S32" s="119"/>
      <c r="T32" s="120"/>
      <c r="U32" s="121"/>
      <c r="V32" s="119"/>
      <c r="W32" s="119"/>
      <c r="X32" s="120"/>
      <c r="Y32" s="121"/>
      <c r="Z32" s="119"/>
      <c r="AA32" s="122"/>
      <c r="AB32" s="114"/>
      <c r="AC32" s="114"/>
      <c r="AD32" s="114"/>
      <c r="AE32" s="114"/>
      <c r="AF32" s="114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4"/>
      <c r="BF32" s="124"/>
      <c r="BG32" s="123"/>
      <c r="BH32" s="123"/>
      <c r="BI32" s="116"/>
      <c r="BJ32" s="118"/>
      <c r="BK32" s="118"/>
      <c r="BL32" s="118"/>
      <c r="BM32" s="118"/>
      <c r="BN32" s="125"/>
      <c r="BO32" s="118"/>
      <c r="BP32" s="118"/>
      <c r="BQ32" s="118"/>
      <c r="BR32" s="118"/>
      <c r="BS32" s="125"/>
      <c r="BT32" s="118"/>
      <c r="BU32" s="118"/>
      <c r="BV32" s="118"/>
      <c r="BW32" s="118"/>
      <c r="BX32" s="125"/>
      <c r="BY32" s="118"/>
      <c r="BZ32" s="118"/>
      <c r="CA32" s="118"/>
      <c r="CB32" s="118"/>
      <c r="CC32" s="125"/>
      <c r="CD32" s="118"/>
      <c r="CE32" s="114"/>
    </row>
    <row r="33" spans="1:83" s="6" customFormat="1" ht="15.5" x14ac:dyDescent="0.35">
      <c r="A33" s="113">
        <v>22</v>
      </c>
      <c r="B33" s="126" t="str">
        <f>HYPERLINK("https://sitonline.vs.ch/environnement/eaux_superficielles/fr/#/?locale=fr&amp;prelevement=SEN-772&amp;scale=4500","SEN-772")</f>
        <v>SEN-772</v>
      </c>
      <c r="C33" s="114"/>
      <c r="D33" s="114"/>
      <c r="E33" s="115">
        <v>2619307</v>
      </c>
      <c r="F33" s="115"/>
      <c r="G33" s="115">
        <v>1128901</v>
      </c>
      <c r="H33" s="115"/>
      <c r="I33" s="115">
        <v>629</v>
      </c>
      <c r="J33" s="116"/>
      <c r="K33" s="117" t="s">
        <v>378</v>
      </c>
      <c r="L33" s="118"/>
      <c r="M33" s="118" t="s">
        <v>284</v>
      </c>
      <c r="N33" s="10"/>
      <c r="O33" s="10"/>
      <c r="P33" s="114"/>
      <c r="Q33" s="114" t="s">
        <v>368</v>
      </c>
      <c r="R33" s="119"/>
      <c r="S33" s="119"/>
      <c r="T33" s="120"/>
      <c r="U33" s="121"/>
      <c r="V33" s="119"/>
      <c r="W33" s="119"/>
      <c r="X33" s="120"/>
      <c r="Y33" s="121"/>
      <c r="Z33" s="119"/>
      <c r="AA33" s="122"/>
      <c r="AB33" s="114"/>
      <c r="AC33" s="114"/>
      <c r="AD33" s="114"/>
      <c r="AE33" s="114"/>
      <c r="AF33" s="114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4"/>
      <c r="BF33" s="124"/>
      <c r="BG33" s="123"/>
      <c r="BH33" s="123"/>
      <c r="BI33" s="116"/>
      <c r="BJ33" s="118"/>
      <c r="BK33" s="118"/>
      <c r="BL33" s="118"/>
      <c r="BM33" s="118"/>
      <c r="BN33" s="125"/>
      <c r="BO33" s="118"/>
      <c r="BP33" s="118"/>
      <c r="BQ33" s="118"/>
      <c r="BR33" s="118"/>
      <c r="BS33" s="125"/>
      <c r="BT33" s="118"/>
      <c r="BU33" s="118"/>
      <c r="BV33" s="118"/>
      <c r="BW33" s="118"/>
      <c r="BX33" s="125"/>
      <c r="BY33" s="118"/>
      <c r="BZ33" s="118"/>
      <c r="CA33" s="118"/>
      <c r="CB33" s="118"/>
      <c r="CC33" s="125"/>
      <c r="CD33" s="118"/>
      <c r="CE33" s="114"/>
    </row>
    <row r="34" spans="1:83" s="6" customFormat="1" ht="15.5" x14ac:dyDescent="0.35">
      <c r="A34" s="113">
        <v>23</v>
      </c>
      <c r="B34" s="126" t="str">
        <f>HYPERLINK("https://sitonline.vs.ch/environnement/eaux_superficielles/fr/#/?locale=fr&amp;prelevement=SEN-773&amp;scale=4500","SEN-773")</f>
        <v>SEN-773</v>
      </c>
      <c r="C34" s="114"/>
      <c r="D34" s="114"/>
      <c r="E34" s="115">
        <v>2619303</v>
      </c>
      <c r="F34" s="115"/>
      <c r="G34" s="115">
        <v>1128899</v>
      </c>
      <c r="H34" s="115"/>
      <c r="I34" s="115">
        <v>629</v>
      </c>
      <c r="J34" s="116"/>
      <c r="K34" s="117" t="s">
        <v>378</v>
      </c>
      <c r="L34" s="118"/>
      <c r="M34" s="118" t="s">
        <v>284</v>
      </c>
      <c r="N34" s="10"/>
      <c r="O34" s="10"/>
      <c r="P34" s="114"/>
      <c r="Q34" s="114" t="s">
        <v>368</v>
      </c>
      <c r="R34" s="119"/>
      <c r="S34" s="119"/>
      <c r="T34" s="120"/>
      <c r="U34" s="121"/>
      <c r="V34" s="119"/>
      <c r="W34" s="119"/>
      <c r="X34" s="120"/>
      <c r="Y34" s="121"/>
      <c r="Z34" s="119"/>
      <c r="AA34" s="122"/>
      <c r="AB34" s="114"/>
      <c r="AC34" s="114"/>
      <c r="AD34" s="114"/>
      <c r="AE34" s="114"/>
      <c r="AF34" s="114"/>
      <c r="AG34" s="123"/>
      <c r="AH34" s="123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4"/>
      <c r="BF34" s="124"/>
      <c r="BG34" s="123"/>
      <c r="BH34" s="123"/>
      <c r="BI34" s="116"/>
      <c r="BJ34" s="118"/>
      <c r="BK34" s="118"/>
      <c r="BL34" s="118"/>
      <c r="BM34" s="118"/>
      <c r="BN34" s="125"/>
      <c r="BO34" s="118"/>
      <c r="BP34" s="118"/>
      <c r="BQ34" s="118"/>
      <c r="BR34" s="118"/>
      <c r="BS34" s="125"/>
      <c r="BT34" s="118"/>
      <c r="BU34" s="118"/>
      <c r="BV34" s="118"/>
      <c r="BW34" s="118"/>
      <c r="BX34" s="125"/>
      <c r="BY34" s="118"/>
      <c r="BZ34" s="118"/>
      <c r="CA34" s="118"/>
      <c r="CB34" s="118"/>
      <c r="CC34" s="125"/>
      <c r="CD34" s="118"/>
      <c r="CE34" s="114"/>
    </row>
    <row r="35" spans="1:83" s="6" customFormat="1" ht="15.5" x14ac:dyDescent="0.35">
      <c r="A35" s="113">
        <v>24</v>
      </c>
      <c r="B35" s="126" t="str">
        <f>HYPERLINK("https://sitonline.vs.ch/environnement/eaux_superficielles/fr/#/?locale=fr&amp;prelevement=SEN-774&amp;scale=4500","SEN-774")</f>
        <v>SEN-774</v>
      </c>
      <c r="C35" s="114"/>
      <c r="D35" s="114"/>
      <c r="E35" s="115">
        <v>2619298</v>
      </c>
      <c r="F35" s="115"/>
      <c r="G35" s="115">
        <v>1128898</v>
      </c>
      <c r="H35" s="115"/>
      <c r="I35" s="115">
        <v>629</v>
      </c>
      <c r="J35" s="116"/>
      <c r="K35" s="117" t="s">
        <v>378</v>
      </c>
      <c r="L35" s="118"/>
      <c r="M35" s="118" t="s">
        <v>284</v>
      </c>
      <c r="N35" s="10"/>
      <c r="O35" s="10"/>
      <c r="P35" s="114"/>
      <c r="Q35" s="114" t="s">
        <v>368</v>
      </c>
      <c r="R35" s="119"/>
      <c r="S35" s="119"/>
      <c r="T35" s="120"/>
      <c r="U35" s="121"/>
      <c r="V35" s="119"/>
      <c r="W35" s="119"/>
      <c r="X35" s="120"/>
      <c r="Y35" s="121"/>
      <c r="Z35" s="119"/>
      <c r="AA35" s="122"/>
      <c r="AB35" s="114"/>
      <c r="AC35" s="114"/>
      <c r="AD35" s="114"/>
      <c r="AE35" s="114"/>
      <c r="AF35" s="114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4"/>
      <c r="BF35" s="124"/>
      <c r="BG35" s="123"/>
      <c r="BH35" s="123"/>
      <c r="BI35" s="116"/>
      <c r="BJ35" s="118"/>
      <c r="BK35" s="118"/>
      <c r="BL35" s="118"/>
      <c r="BM35" s="118"/>
      <c r="BN35" s="125"/>
      <c r="BO35" s="118"/>
      <c r="BP35" s="118"/>
      <c r="BQ35" s="118"/>
      <c r="BR35" s="118"/>
      <c r="BS35" s="125"/>
      <c r="BT35" s="118"/>
      <c r="BU35" s="118"/>
      <c r="BV35" s="118"/>
      <c r="BW35" s="118"/>
      <c r="BX35" s="125"/>
      <c r="BY35" s="118"/>
      <c r="BZ35" s="118"/>
      <c r="CA35" s="118"/>
      <c r="CB35" s="118"/>
      <c r="CC35" s="125"/>
      <c r="CD35" s="118"/>
      <c r="CE35" s="114"/>
    </row>
    <row r="36" spans="1:83" s="6" customFormat="1" ht="15.5" x14ac:dyDescent="0.35">
      <c r="A36" s="113">
        <v>25</v>
      </c>
      <c r="B36" s="126" t="str">
        <f>HYPERLINK("https://sitonline.vs.ch/environnement/eaux_superficielles/fr/#/?locale=fr&amp;prelevement=SEN-790&amp;scale=4500","SEN-790")</f>
        <v>SEN-790</v>
      </c>
      <c r="C36" s="114"/>
      <c r="D36" s="114" t="s">
        <v>379</v>
      </c>
      <c r="E36" s="115">
        <v>2615907</v>
      </c>
      <c r="F36" s="115"/>
      <c r="G36" s="115">
        <v>1129160</v>
      </c>
      <c r="H36" s="115"/>
      <c r="I36" s="115">
        <v>685</v>
      </c>
      <c r="J36" s="116"/>
      <c r="K36" s="117" t="s">
        <v>380</v>
      </c>
      <c r="L36" s="118"/>
      <c r="M36" s="118" t="s">
        <v>207</v>
      </c>
      <c r="N36" s="10"/>
      <c r="O36" s="10"/>
      <c r="P36" s="114"/>
      <c r="Q36" s="114" t="s">
        <v>381</v>
      </c>
      <c r="R36" s="119"/>
      <c r="S36" s="119"/>
      <c r="T36" s="120"/>
      <c r="U36" s="121"/>
      <c r="V36" s="119"/>
      <c r="W36" s="119" t="s">
        <v>277</v>
      </c>
      <c r="X36" s="120">
        <v>44098</v>
      </c>
      <c r="Y36" s="121">
        <v>50</v>
      </c>
      <c r="Z36" s="119"/>
      <c r="AA36" s="122"/>
      <c r="AB36" s="114"/>
      <c r="AC36" s="114"/>
      <c r="AD36" s="114"/>
      <c r="AE36" s="114"/>
      <c r="AF36" s="114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4"/>
      <c r="BF36" s="124"/>
      <c r="BG36" s="123"/>
      <c r="BH36" s="123"/>
      <c r="BI36" s="116"/>
      <c r="BJ36" s="118"/>
      <c r="BK36" s="118"/>
      <c r="BL36" s="118"/>
      <c r="BM36" s="118"/>
      <c r="BN36" s="125"/>
      <c r="BO36" s="118"/>
      <c r="BP36" s="118"/>
      <c r="BQ36" s="118"/>
      <c r="BR36" s="118"/>
      <c r="BS36" s="125"/>
      <c r="BT36" s="118"/>
      <c r="BU36" s="118"/>
      <c r="BV36" s="118"/>
      <c r="BW36" s="118"/>
      <c r="BX36" s="125"/>
      <c r="BY36" s="118"/>
      <c r="BZ36" s="118"/>
      <c r="CA36" s="118"/>
      <c r="CB36" s="118"/>
      <c r="CC36" s="125"/>
      <c r="CD36" s="118"/>
      <c r="CE36" s="114"/>
    </row>
    <row r="37" spans="1:83" s="6" customFormat="1" ht="15.5" x14ac:dyDescent="0.35">
      <c r="A37" s="113">
        <v>26</v>
      </c>
      <c r="B37" s="126" t="str">
        <f>HYPERLINK("https://sitonline.vs.ch/environnement/eaux_superficielles/fr/#/?locale=fr&amp;prelevement=SEN-791&amp;scale=4500","SEN-791")</f>
        <v>SEN-791</v>
      </c>
      <c r="C37" s="114"/>
      <c r="D37" s="114"/>
      <c r="E37" s="115">
        <v>2614743</v>
      </c>
      <c r="F37" s="115"/>
      <c r="G37" s="115">
        <v>1125201</v>
      </c>
      <c r="H37" s="115"/>
      <c r="I37" s="115">
        <v>1381</v>
      </c>
      <c r="J37" s="116"/>
      <c r="K37" s="117" t="s">
        <v>382</v>
      </c>
      <c r="L37" s="118"/>
      <c r="M37" s="118" t="s">
        <v>284</v>
      </c>
      <c r="N37" s="10"/>
      <c r="O37" s="10"/>
      <c r="P37" s="114"/>
      <c r="Q37" s="114" t="s">
        <v>368</v>
      </c>
      <c r="R37" s="119"/>
      <c r="S37" s="119"/>
      <c r="T37" s="120"/>
      <c r="U37" s="121"/>
      <c r="V37" s="119"/>
      <c r="W37" s="119"/>
      <c r="X37" s="120"/>
      <c r="Y37" s="121"/>
      <c r="Z37" s="119"/>
      <c r="AA37" s="122"/>
      <c r="AB37" s="114"/>
      <c r="AC37" s="114"/>
      <c r="AD37" s="114"/>
      <c r="AE37" s="114"/>
      <c r="AF37" s="114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4"/>
      <c r="BF37" s="124"/>
      <c r="BG37" s="123"/>
      <c r="BH37" s="123"/>
      <c r="BI37" s="116"/>
      <c r="BJ37" s="118"/>
      <c r="BK37" s="118"/>
      <c r="BL37" s="118"/>
      <c r="BM37" s="118"/>
      <c r="BN37" s="125"/>
      <c r="BO37" s="118"/>
      <c r="BP37" s="118"/>
      <c r="BQ37" s="118"/>
      <c r="BR37" s="118"/>
      <c r="BS37" s="125"/>
      <c r="BT37" s="118"/>
      <c r="BU37" s="118"/>
      <c r="BV37" s="118"/>
      <c r="BW37" s="118"/>
      <c r="BX37" s="125"/>
      <c r="BY37" s="118"/>
      <c r="BZ37" s="118"/>
      <c r="CA37" s="118"/>
      <c r="CB37" s="118"/>
      <c r="CC37" s="125"/>
      <c r="CD37" s="118"/>
      <c r="CE37" s="114"/>
    </row>
    <row r="38" spans="1:83" s="6" customFormat="1" ht="15.5" x14ac:dyDescent="0.35">
      <c r="A38" s="113">
        <v>27</v>
      </c>
      <c r="B38" s="126" t="str">
        <f>HYPERLINK("https://sitonline.vs.ch/environnement/eaux_superficielles/fr/#/?locale=fr&amp;prelevement=SEN-792&amp;scale=4500","SEN-792")</f>
        <v>SEN-792</v>
      </c>
      <c r="C38" s="114"/>
      <c r="D38" s="114"/>
      <c r="E38" s="115">
        <v>2614804</v>
      </c>
      <c r="F38" s="115"/>
      <c r="G38" s="115">
        <v>1125055</v>
      </c>
      <c r="H38" s="115"/>
      <c r="I38" s="115">
        <v>1431</v>
      </c>
      <c r="J38" s="116"/>
      <c r="K38" s="117" t="s">
        <v>382</v>
      </c>
      <c r="L38" s="118"/>
      <c r="M38" s="118" t="s">
        <v>284</v>
      </c>
      <c r="N38" s="10"/>
      <c r="O38" s="10"/>
      <c r="P38" s="114"/>
      <c r="Q38" s="114" t="s">
        <v>368</v>
      </c>
      <c r="R38" s="119"/>
      <c r="S38" s="119"/>
      <c r="T38" s="120"/>
      <c r="U38" s="121"/>
      <c r="V38" s="119"/>
      <c r="W38" s="119"/>
      <c r="X38" s="120"/>
      <c r="Y38" s="121"/>
      <c r="Z38" s="119"/>
      <c r="AA38" s="122"/>
      <c r="AB38" s="114"/>
      <c r="AC38" s="114"/>
      <c r="AD38" s="114"/>
      <c r="AE38" s="114"/>
      <c r="AF38" s="114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4"/>
      <c r="BF38" s="124"/>
      <c r="BG38" s="123"/>
      <c r="BH38" s="123"/>
      <c r="BI38" s="116"/>
      <c r="BJ38" s="118"/>
      <c r="BK38" s="118"/>
      <c r="BL38" s="118"/>
      <c r="BM38" s="118"/>
      <c r="BN38" s="125"/>
      <c r="BO38" s="118"/>
      <c r="BP38" s="118"/>
      <c r="BQ38" s="118"/>
      <c r="BR38" s="118"/>
      <c r="BS38" s="125"/>
      <c r="BT38" s="118"/>
      <c r="BU38" s="118"/>
      <c r="BV38" s="118"/>
      <c r="BW38" s="118"/>
      <c r="BX38" s="125"/>
      <c r="BY38" s="118"/>
      <c r="BZ38" s="118"/>
      <c r="CA38" s="118"/>
      <c r="CB38" s="118"/>
      <c r="CC38" s="125"/>
      <c r="CD38" s="118"/>
      <c r="CE38" s="114"/>
    </row>
    <row r="39" spans="1:83" s="6" customFormat="1" ht="15.5" x14ac:dyDescent="0.35">
      <c r="A39" s="113">
        <v>28</v>
      </c>
      <c r="B39" s="126" t="str">
        <f>HYPERLINK("https://sitonline.vs.ch/environnement/eaux_superficielles/fr/#/?locale=fr&amp;prelevement=SEN-793&amp;scale=4500","SEN-793")</f>
        <v>SEN-793</v>
      </c>
      <c r="C39" s="114"/>
      <c r="D39" s="114"/>
      <c r="E39" s="115">
        <v>2614927</v>
      </c>
      <c r="F39" s="115"/>
      <c r="G39" s="115">
        <v>1124412</v>
      </c>
      <c r="H39" s="115"/>
      <c r="I39" s="115">
        <v>1692</v>
      </c>
      <c r="J39" s="116"/>
      <c r="K39" s="117" t="s">
        <v>382</v>
      </c>
      <c r="L39" s="118"/>
      <c r="M39" s="118" t="s">
        <v>284</v>
      </c>
      <c r="N39" s="10"/>
      <c r="O39" s="10"/>
      <c r="P39" s="114"/>
      <c r="Q39" s="114" t="s">
        <v>368</v>
      </c>
      <c r="R39" s="119"/>
      <c r="S39" s="119"/>
      <c r="T39" s="120"/>
      <c r="U39" s="121"/>
      <c r="V39" s="119"/>
      <c r="W39" s="119"/>
      <c r="X39" s="120"/>
      <c r="Y39" s="121"/>
      <c r="Z39" s="119"/>
      <c r="AA39" s="122"/>
      <c r="AB39" s="114"/>
      <c r="AC39" s="114"/>
      <c r="AD39" s="114"/>
      <c r="AE39" s="114"/>
      <c r="AF39" s="114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4"/>
      <c r="BF39" s="124"/>
      <c r="BG39" s="123"/>
      <c r="BH39" s="123"/>
      <c r="BI39" s="116"/>
      <c r="BJ39" s="118"/>
      <c r="BK39" s="118"/>
      <c r="BL39" s="118"/>
      <c r="BM39" s="118"/>
      <c r="BN39" s="125"/>
      <c r="BO39" s="118"/>
      <c r="BP39" s="118"/>
      <c r="BQ39" s="118"/>
      <c r="BR39" s="118"/>
      <c r="BS39" s="125"/>
      <c r="BT39" s="118"/>
      <c r="BU39" s="118"/>
      <c r="BV39" s="118"/>
      <c r="BW39" s="118"/>
      <c r="BX39" s="125"/>
      <c r="BY39" s="118"/>
      <c r="BZ39" s="118"/>
      <c r="CA39" s="118"/>
      <c r="CB39" s="118"/>
      <c r="CC39" s="125"/>
      <c r="CD39" s="118"/>
      <c r="CE39" s="114"/>
    </row>
    <row r="40" spans="1:83" s="6" customFormat="1" ht="15.5" x14ac:dyDescent="0.35">
      <c r="A40" s="113">
        <v>29</v>
      </c>
      <c r="B40" s="126" t="str">
        <f>HYPERLINK("https://sitonline.vs.ch/environnement/eaux_superficielles/fr/#/?locale=fr&amp;prelevement=SEN-794&amp;scale=4500","SEN-794")</f>
        <v>SEN-794</v>
      </c>
      <c r="C40" s="114"/>
      <c r="D40" s="114"/>
      <c r="E40" s="115">
        <v>2614873</v>
      </c>
      <c r="F40" s="115"/>
      <c r="G40" s="115">
        <v>1124400</v>
      </c>
      <c r="H40" s="115"/>
      <c r="I40" s="115">
        <v>1694</v>
      </c>
      <c r="J40" s="116"/>
      <c r="K40" s="117" t="s">
        <v>382</v>
      </c>
      <c r="L40" s="118"/>
      <c r="M40" s="118" t="s">
        <v>284</v>
      </c>
      <c r="N40" s="10"/>
      <c r="O40" s="10"/>
      <c r="P40" s="114"/>
      <c r="Q40" s="114" t="s">
        <v>368</v>
      </c>
      <c r="R40" s="119"/>
      <c r="S40" s="119"/>
      <c r="T40" s="120"/>
      <c r="U40" s="121"/>
      <c r="V40" s="119"/>
      <c r="W40" s="119"/>
      <c r="X40" s="120"/>
      <c r="Y40" s="121"/>
      <c r="Z40" s="119"/>
      <c r="AA40" s="122"/>
      <c r="AB40" s="114"/>
      <c r="AC40" s="114"/>
      <c r="AD40" s="114"/>
      <c r="AE40" s="114"/>
      <c r="AF40" s="114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4"/>
      <c r="BF40" s="124"/>
      <c r="BG40" s="123"/>
      <c r="BH40" s="123"/>
      <c r="BI40" s="116"/>
      <c r="BJ40" s="118"/>
      <c r="BK40" s="118"/>
      <c r="BL40" s="118"/>
      <c r="BM40" s="118"/>
      <c r="BN40" s="125"/>
      <c r="BO40" s="118"/>
      <c r="BP40" s="118"/>
      <c r="BQ40" s="118"/>
      <c r="BR40" s="118"/>
      <c r="BS40" s="125"/>
      <c r="BT40" s="118"/>
      <c r="BU40" s="118"/>
      <c r="BV40" s="118"/>
      <c r="BW40" s="118"/>
      <c r="BX40" s="125"/>
      <c r="BY40" s="118"/>
      <c r="BZ40" s="118"/>
      <c r="CA40" s="118"/>
      <c r="CB40" s="118"/>
      <c r="CC40" s="125"/>
      <c r="CD40" s="118"/>
      <c r="CE40" s="114"/>
    </row>
    <row r="41" spans="1:83" s="6" customFormat="1" ht="15.5" x14ac:dyDescent="0.35">
      <c r="A41" s="113">
        <v>30</v>
      </c>
      <c r="B41" s="126" t="str">
        <f>HYPERLINK("https://sitonline.vs.ch/environnement/eaux_superficielles/fr/#/?locale=fr&amp;prelevement=SEN-795&amp;scale=4500","SEN-795")</f>
        <v>SEN-795</v>
      </c>
      <c r="C41" s="114"/>
      <c r="D41" s="114"/>
      <c r="E41" s="115">
        <v>2614904</v>
      </c>
      <c r="F41" s="115"/>
      <c r="G41" s="115">
        <v>1124366</v>
      </c>
      <c r="H41" s="115"/>
      <c r="I41" s="115">
        <v>1703</v>
      </c>
      <c r="J41" s="116"/>
      <c r="K41" s="117" t="s">
        <v>382</v>
      </c>
      <c r="L41" s="118"/>
      <c r="M41" s="118" t="s">
        <v>284</v>
      </c>
      <c r="N41" s="10"/>
      <c r="O41" s="10"/>
      <c r="P41" s="114"/>
      <c r="Q41" s="114" t="s">
        <v>368</v>
      </c>
      <c r="R41" s="119"/>
      <c r="S41" s="119"/>
      <c r="T41" s="120"/>
      <c r="U41" s="121"/>
      <c r="V41" s="119"/>
      <c r="W41" s="119"/>
      <c r="X41" s="120"/>
      <c r="Y41" s="121"/>
      <c r="Z41" s="119"/>
      <c r="AA41" s="122"/>
      <c r="AB41" s="114"/>
      <c r="AC41" s="114"/>
      <c r="AD41" s="114"/>
      <c r="AE41" s="114"/>
      <c r="AF41" s="114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4"/>
      <c r="BF41" s="124"/>
      <c r="BG41" s="123"/>
      <c r="BH41" s="123"/>
      <c r="BI41" s="116"/>
      <c r="BJ41" s="118"/>
      <c r="BK41" s="118"/>
      <c r="BL41" s="118"/>
      <c r="BM41" s="118"/>
      <c r="BN41" s="125"/>
      <c r="BO41" s="118"/>
      <c r="BP41" s="118"/>
      <c r="BQ41" s="118"/>
      <c r="BR41" s="118"/>
      <c r="BS41" s="125"/>
      <c r="BT41" s="118"/>
      <c r="BU41" s="118"/>
      <c r="BV41" s="118"/>
      <c r="BW41" s="118"/>
      <c r="BX41" s="125"/>
      <c r="BY41" s="118"/>
      <c r="BZ41" s="118"/>
      <c r="CA41" s="118"/>
      <c r="CB41" s="118"/>
      <c r="CC41" s="125"/>
      <c r="CD41" s="118"/>
      <c r="CE41" s="114"/>
    </row>
    <row r="42" spans="1:83" s="6" customFormat="1" ht="15.5" x14ac:dyDescent="0.35">
      <c r="A42" s="113">
        <v>31</v>
      </c>
      <c r="B42" s="126" t="str">
        <f>HYPERLINK("https://sitonline.vs.ch/environnement/eaux_superficielles/fr/#/?locale=fr&amp;prelevement=SEN-796&amp;scale=4500","SEN-796")</f>
        <v>SEN-796</v>
      </c>
      <c r="C42" s="114"/>
      <c r="D42" s="114"/>
      <c r="E42" s="115">
        <v>2614910</v>
      </c>
      <c r="F42" s="115"/>
      <c r="G42" s="115">
        <v>1124265</v>
      </c>
      <c r="H42" s="115"/>
      <c r="I42" s="115">
        <v>1749</v>
      </c>
      <c r="J42" s="116"/>
      <c r="K42" s="117" t="s">
        <v>382</v>
      </c>
      <c r="L42" s="118"/>
      <c r="M42" s="118" t="s">
        <v>284</v>
      </c>
      <c r="N42" s="10"/>
      <c r="O42" s="10"/>
      <c r="P42" s="114"/>
      <c r="Q42" s="114" t="s">
        <v>368</v>
      </c>
      <c r="R42" s="119"/>
      <c r="S42" s="119"/>
      <c r="T42" s="120"/>
      <c r="U42" s="121"/>
      <c r="V42" s="119"/>
      <c r="W42" s="119"/>
      <c r="X42" s="120"/>
      <c r="Y42" s="121"/>
      <c r="Z42" s="119"/>
      <c r="AA42" s="122"/>
      <c r="AB42" s="114"/>
      <c r="AC42" s="114"/>
      <c r="AD42" s="114"/>
      <c r="AE42" s="114"/>
      <c r="AF42" s="114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4"/>
      <c r="BF42" s="124"/>
      <c r="BG42" s="123"/>
      <c r="BH42" s="123"/>
      <c r="BI42" s="116"/>
      <c r="BJ42" s="118"/>
      <c r="BK42" s="118"/>
      <c r="BL42" s="118"/>
      <c r="BM42" s="118"/>
      <c r="BN42" s="125"/>
      <c r="BO42" s="118"/>
      <c r="BP42" s="118"/>
      <c r="BQ42" s="118"/>
      <c r="BR42" s="118"/>
      <c r="BS42" s="125"/>
      <c r="BT42" s="118"/>
      <c r="BU42" s="118"/>
      <c r="BV42" s="118"/>
      <c r="BW42" s="118"/>
      <c r="BX42" s="125"/>
      <c r="BY42" s="118"/>
      <c r="BZ42" s="118"/>
      <c r="CA42" s="118"/>
      <c r="CB42" s="118"/>
      <c r="CC42" s="125"/>
      <c r="CD42" s="118"/>
      <c r="CE42" s="114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42">
      <formula1>"Mit ständiger Wasserführung,Keine ständiger Wasserführung"</formula1>
    </dataValidation>
    <dataValidation type="list" allowBlank="1" showInputMessage="1" showErrorMessage="1" sqref="P12:P42">
      <formula1>"Bestehend,Ausser Betrieb"</formula1>
    </dataValidation>
    <dataValidation type="list" allowBlank="1" showInputMessage="1" showErrorMessage="1" sqref="R12:R42">
      <formula1>"Bewilligung,Konzession,Andere"</formula1>
    </dataValidation>
    <dataValidation type="list" allowBlank="1" showInputMessage="1" showErrorMessage="1" sqref="W12:W42">
      <formula1>"Vorhanden,Nicht vorhanden"</formula1>
    </dataValidation>
    <dataValidation type="list" allowBlank="1" showInputMessage="1" showErrorMessage="1" sqref="AB12:AB42">
      <formula1>"In einem Gewässerlauf,In einem See,Im Grundwasser (Quelle/Grundwasserleiter)"</formula1>
    </dataValidation>
    <dataValidation type="list" allowBlank="1" showInputMessage="1" showErrorMessage="1" sqref="AC12:AC42">
      <formula1>"Mit Regulierung,Ohne Regulierung,Stausee,Pumpen,Andere (bitte angeben)"</formula1>
    </dataValidation>
    <dataValidation type="list" allowBlank="1" showInputMessage="1" showErrorMessage="1" sqref="BK12:BK42 BP12:BP42 BU12:BU42 BZ12:BZ42">
      <formula1>"Ja,Nein"</formula1>
    </dataValidation>
    <dataValidation type="list" allowBlank="1" showInputMessage="1" showErrorMessage="1" sqref="N12:N42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2023-10-16T09:19:34Z</dcterms:modified>
</cp:coreProperties>
</file>