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1" l="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<sst xmlns="http://schemas.openxmlformats.org/spreadsheetml/2006/main" count="929" uniqueCount="419">
  <si>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</si>
  <si>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</si>
  <si>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</si>
  <si>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</si>
  <si>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</si>
  <si>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</si>
  <si>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</si>
  <si>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</si>
  <si>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</si>
  <si>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</si>
  <si>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</si>
  <si>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</si>
  <si>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</si>
  <si>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</si>
  <si>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</si>
  <si>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</si>
  <si>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</si>
  <si>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</si>
  <si>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</si>
  <si>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</si>
  <si>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</si>
  <si>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</si>
  <si>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</si>
  <si>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</si>
  <si>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</si>
  <si>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</si>
  <si>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</si>
  <si>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</si>
  <si>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</si>
  <si>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</si>
  <si>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</si>
  <si>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</si>
  <si>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</si>
  <si>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</si>
  <si>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</si>
  <si>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</si>
  <si>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</si>
  <si>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</si>
  <si>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</si>
  <si>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</si>
  <si>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</si>
  <si>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</si>
  <si>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</si>
  <si>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</si>
  <si>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</si>
  <si>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</si>
  <si>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</si>
  <si>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</si>
  <si>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</si>
  <si>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</si>
  <si>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</si>
  <si>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</si>
  <si>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</si>
  <si>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</si>
  <si>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</si>
  <si>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</si>
  <si>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</si>
  <si>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</si>
  <si>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</si>
  <si>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</si>
  <si>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</si>
  <si>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</si>
  <si>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</si>
  <si>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</si>
  <si>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</si>
  <si>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</si>
  <si>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</si>
  <si>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</si>
  <si>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</si>
  <si>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</si>
  <si>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</si>
  <si>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</si>
  <si>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</si>
  <si>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</si>
  <si>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</si>
  <si>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</si>
  <si>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</si>
  <si>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</si>
  <si>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</si>
  <si>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</si>
  <si>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</si>
  <si>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</si>
  <si>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</si>
  <si>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</si>
  <si>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</si>
  <si>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</si>
  <si>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</si>
  <si>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</si>
  <si>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</si>
  <si>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</si>
  <si>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</si>
  <si>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</si>
  <si>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</si>
  <si>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</si>
  <si>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</si>
  <si>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</si>
  <si>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</si>
  <si>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</si>
  <si>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</si>
  <si>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</si>
  <si>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</si>
  <si>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</si>
  <si>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</si>
  <si>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</si>
  <si>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</si>
  <si>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</si>
  <si>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</si>
  <si>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</si>
  <si>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</si>
  <si>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</si>
  <si>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</si>
  <si>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</si>
  <si>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</si>
  <si>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</si>
  <si>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</si>
  <si>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</si>
  <si>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</si>
  <si>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</si>
  <si>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</si>
  <si>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</si>
  <si>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</si>
  <si>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</si>
  <si>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</si>
  <si>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</si>
  <si>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</si>
  <si>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</si>
  <si>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</si>
  <si>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</si>
  <si>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</si>
  <si>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</si>
  <si>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</si>
  <si>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</si>
  <si>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</si>
  <si>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</si>
  <si>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</si>
  <si>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</si>
  <si>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</si>
  <si>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</si>
  <si>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</si>
  <si>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</si>
  <si>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</si>
  <si>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</si>
  <si>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</si>
  <si>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</si>
  <si>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</si>
  <si>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</si>
  <si>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</si>
  <si>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</si>
  <si>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</si>
  <si>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</si>
  <si>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</si>
  <si>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</si>
  <si>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</si>
  <si>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</si>
  <si>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</si>
  <si>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</si>
  <si>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</si>
  <si>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</si>
  <si>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</si>
  <si>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</si>
  <si>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</si>
  <si>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</si>
  <si>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</si>
  <si>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</si>
  <si>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</si>
  <si>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</si>
  <si>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</si>
  <si>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</si>
  <si>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</si>
  <si>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</si>
  <si>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</si>
  <si>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</si>
  <si>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</si>
  <si>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</si>
  <si>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</si>
  <si>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</si>
  <si>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</si>
  <si>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</si>
  <si>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</si>
  <si>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</si>
  <si>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</si>
  <si>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</si>
  <si>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</si>
  <si>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</si>
  <si>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</si>
  <si>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</si>
  <si>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</si>
  <si>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</si>
  <si>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</si>
  <si>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</si>
  <si>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</si>
  <si>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</si>
  <si>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</si>
  <si>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</si>
  <si>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</si>
  <si>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</si>
  <si>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</si>
  <si>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</si>
  <si>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</si>
  <si>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</si>
  <si>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</si>
  <si>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</si>
  <si>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</si>
  <si>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</si>
  <si>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</si>
  <si>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</si>
  <si>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</si>
  <si>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</si>
  <si>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</si>
  <si>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</si>
  <si>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</si>
  <si>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</si>
  <si>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</si>
  <si>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</si>
  <si>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</si>
  <si>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</si>
  <si>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</si>
  <si>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</si>
  <si>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</si>
  <si>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</si>
  <si>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</si>
  <si>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</si>
  <si>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</si>
  <si>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</si>
  <si>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</si>
  <si>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</si>
  <si>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</si>
  <si>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</si>
  <si>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</si>
  <si>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</si>
  <si>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</si>
  <si>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</si>
  <si>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</si>
  <si>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</si>
  <si>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</si>
  <si>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</si>
  <si>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</si>
  <si>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</si>
  <si>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</si>
  <si>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</si>
  <si>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</si>
  <si>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</si>
  <si>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</si>
  <si>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</si>
  <si>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</si>
  <si>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</si>
  <si>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</si>
  <si>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</si>
  <si>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</si>
  <si>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</si>
  <si>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</si>
  <si>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</si>
  <si>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</si>
  <si>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</si>
  <si>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</si>
  <si>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</si>
  <si>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</si>
  <si>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</si>
  <si>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</si>
  <si>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</si>
  <si>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</si>
  <si>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</si>
  <si>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</si>
  <si>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</si>
  <si>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</si>
  <si>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</si>
  <si>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</si>
  <si>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</si>
  <si>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</si>
  <si>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</si>
  <si>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</si>
  <si>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</si>
  <si>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</si>
  <si>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</si>
  <si>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</si>
  <si>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</si>
  <si>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</si>
  <si>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</si>
  <si>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</si>
  <si>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</si>
  <si>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</si>
  <si>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</si>
  <si>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</si>
  <si>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</si>
  <si>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</si>
  <si>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</si>
  <si>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</si>
  <si>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</si>
  <si>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</si>
  <si>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</si>
  <si>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</si>
  <si>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</si>
  <si>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</si>
  <si>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</si>
  <si>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</si>
  <si>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</si>
  <si>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</si>
  <si>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</si>
  <si>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</si>
  <si>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</si>
  <si>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</si>
  <si>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</si>
  <si>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</si>
  <si>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</si>
  <si>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</si>
  <si>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</si>
  <si>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</si>
  <si>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</si>
  <si>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</si>
  <si>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</si>
  <si>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</si>
  <si>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</si>
  <si>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</si>
  <si>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</si>
  <si>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</si>
  <si>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</si>
  <si>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</si>
  <si>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</si>
  <si>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</si>
  <si>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</si>
  <si>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</si>
  <si>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</si>
  <si>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</si>
  <si>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</si>
  <si>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</si>
  <si>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</si>
  <si>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</si>
  <si>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</si>
  <si>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</si>
  <si>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</si>
  <si>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</si>
  <si>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</si>
  <si>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</si>
  <si>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</si>
  <si>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</si>
  <si>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</si>
  <si>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</si>
  <si>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</si>
  <si>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</si>
  <si>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</si>
  <si>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</si>
  <si>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</si>
  <si>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</si>
  <si>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</si>
  <si>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</si>
  <si>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</si>
  <si>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</si>
  <si>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</si>
  <si>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</si>
  <si>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</si>
  <si>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</si>
  <si>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</si>
  <si>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Evolène</t>
  </si>
  <si>
    <t>Inventar der Wasserentnahmen _x000D_
Evolène</t>
  </si>
  <si>
    <t>Haut d’Arolla</t>
  </si>
  <si>
    <t>Glacier d’Arolla</t>
  </si>
  <si>
    <t>Grande Dixence SA</t>
  </si>
  <si>
    <t>Vuibe</t>
  </si>
  <si>
    <t>Glacier de Vuibé</t>
  </si>
  <si>
    <t>Bertol inférieur</t>
  </si>
  <si>
    <t>Borgne d’Arolla</t>
  </si>
  <si>
    <t>Bertol supérieur</t>
  </si>
  <si>
    <t>Torrent de Bertol</t>
  </si>
  <si>
    <t>Douves Blanches</t>
  </si>
  <si>
    <t>Torrent Douves Blanches</t>
  </si>
  <si>
    <t>Pièce 1</t>
  </si>
  <si>
    <t>Glacier de Pièce</t>
  </si>
  <si>
    <t>Tsidjiore Nouve</t>
  </si>
  <si>
    <t>Fontanesses</t>
  </si>
  <si>
    <t>Torrent de Fontanesses</t>
  </si>
  <si>
    <t>Pas de Chèvre</t>
  </si>
  <si>
    <t>Torrent Pas de Chèvre</t>
  </si>
  <si>
    <t>Ignes (+ Aiguilles Rouges)</t>
  </si>
  <si>
    <t>Torr. Aiguilles Rouges</t>
  </si>
  <si>
    <t>Aval Cab. Aiguilles Rouges</t>
  </si>
  <si>
    <t>Torrent de la Chapelle</t>
  </si>
  <si>
    <t>Ferpècle</t>
  </si>
  <si>
    <t>Borgne de Ferpècle</t>
  </si>
  <si>
    <t>Manzettes</t>
  </si>
  <si>
    <t>Torrent de Darbonneire</t>
  </si>
  <si>
    <t>Rocs Rouges</t>
  </si>
  <si>
    <t>Sources</t>
  </si>
  <si>
    <t>Dent Blanche</t>
  </si>
  <si>
    <t>Torrent du Cornier</t>
  </si>
  <si>
    <t>Bricola</t>
  </si>
  <si>
    <t>Torrent de Bricola</t>
  </si>
  <si>
    <t>Les Rosses</t>
  </si>
  <si>
    <t>Torrent des Rosses</t>
  </si>
  <si>
    <t>Mourti</t>
  </si>
  <si>
    <t>Torrent de Mourti</t>
  </si>
  <si>
    <t>Vouasson</t>
  </si>
  <si>
    <t>Merdesson</t>
  </si>
  <si>
    <t>privé</t>
  </si>
  <si>
    <t>Torrent des Maures</t>
  </si>
  <si>
    <t>Torrent de la Sage</t>
  </si>
  <si>
    <t>proche de Bornetta</t>
  </si>
  <si>
    <t>commune</t>
  </si>
  <si>
    <t>Motau</t>
  </si>
  <si>
    <t>Torrent de Montau</t>
  </si>
  <si>
    <t>Blanchalpe SA Teléskis</t>
  </si>
  <si>
    <t>Pièce 2</t>
  </si>
  <si>
    <t>Grand Dixence</t>
  </si>
  <si>
    <t>Pièce 3</t>
  </si>
  <si>
    <t>Pièce 4</t>
  </si>
  <si>
    <t>proche du Grand Torrent</t>
  </si>
  <si>
    <t>Evolène Pfafengal</t>
  </si>
  <si>
    <t>Torrent l'Evoléna</t>
  </si>
  <si>
    <t>Savalogis</t>
  </si>
  <si>
    <t>Vauasson</t>
  </si>
  <si>
    <t>Le Bisse de la Meina</t>
  </si>
  <si>
    <t>Télé Evolène</t>
  </si>
  <si>
    <t>Lotrec</t>
  </si>
  <si>
    <t>Le Torrent de Tsine de la Cretta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</si>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</sst>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66" totalsRowShown="0" headerRowDxfId="165" dataDxfId="164" headerRowCellStyle="Milliers" dataCellStyle="Milliers">
  <autoFilter ref="A11:CE66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HYPERLINK("https://sitonline.vs.ch/environnement/eaux_superficielles/fr/#/?locale=fr&amp;prelevement=SFH-62&amp;scale=4500","SFH-62")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66" totalsRowShown="0" headerRowDxfId="82" dataDxfId="81" headerRowCellStyle="Milliers" dataCellStyle="Milliers">
  <autoFilter ref="A11:CE66"/>
  <tableColumns count="83">
    <tableColumn id="1" name="No" dataDxfId="80"/>
    <tableColumn id="4" name="Capt_IDCant" dataDxfId="79">
      <calculatedColumnFormula>HYPERLINK("https://sitonline.vs.ch/environnement/eaux_superficielles/fr/#/?locale=fr&amp;prelevement=SFH-62&amp;scale=4500","SFH-62")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HYPERLINK("https://sitonline.vs.ch/environnement/eaux_superficielles/fr/#/?locale=fr&amp;prelevement=SFH-62&amp;scale=4500","SFH-62")</f>
        <v>SFH-62</v>
      </c>
      <c r="C12" s="114"/>
      <c r="D12" s="114" t="s">
        <v>354</v>
      </c>
      <c r="E12" s="115">
        <v>2605162</v>
      </c>
      <c r="F12" s="115"/>
      <c r="G12" s="115">
        <v>1093143</v>
      </c>
      <c r="H12" s="115"/>
      <c r="I12" s="115">
        <v>2496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HYPERLINK("https://sitonline.vs.ch/environnement/eaux_superficielles/fr/#/?locale=fr&amp;prelevement=SFH-63&amp;scale=4500","SFH-63")</f>
        <v>SFH-63</v>
      </c>
      <c r="C13" s="114"/>
      <c r="D13" s="114" t="s">
        <v>357</v>
      </c>
      <c r="E13" s="115">
        <v>2603827</v>
      </c>
      <c r="F13" s="115"/>
      <c r="G13" s="115">
        <v>1093245</v>
      </c>
      <c r="H13" s="115"/>
      <c r="I13" s="115">
        <v>2404</v>
      </c>
      <c r="J13" s="116"/>
      <c r="K13" s="117" t="s">
        <v>358</v>
      </c>
      <c r="L13" s="118"/>
      <c r="M13" s="118" t="s">
        <v>204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HYPERLINK("https://sitonline.vs.ch/environnement/eaux_superficielles/fr/#/?locale=fr&amp;prelevement=SFH-64&amp;scale=4500","SFH-64")</f>
        <v>SFH-64</v>
      </c>
      <c r="C14" s="114"/>
      <c r="D14" s="114" t="s">
        <v>359</v>
      </c>
      <c r="E14" s="115">
        <v>2604111</v>
      </c>
      <c r="F14" s="115"/>
      <c r="G14" s="115">
        <v>1094405</v>
      </c>
      <c r="H14" s="115"/>
      <c r="I14" s="115">
        <v>2108</v>
      </c>
      <c r="J14" s="116"/>
      <c r="K14" s="117" t="s">
        <v>360</v>
      </c>
      <c r="L14" s="118"/>
      <c r="M14" s="118" t="s">
        <v>204</v>
      </c>
      <c r="N14" s="10"/>
      <c r="O14" s="10"/>
      <c r="P14" s="114"/>
      <c r="Q14" s="114" t="s">
        <v>356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HYPERLINK("https://sitonline.vs.ch/environnement/eaux_superficielles/fr/#/?locale=fr&amp;prelevement=SFH-65&amp;scale=4500","SFH-65")</f>
        <v>SFH-65</v>
      </c>
      <c r="C15" s="114"/>
      <c r="D15" s="114" t="s">
        <v>361</v>
      </c>
      <c r="E15" s="115">
        <v>2604830</v>
      </c>
      <c r="F15" s="115"/>
      <c r="G15" s="115">
        <v>1094021</v>
      </c>
      <c r="H15" s="115"/>
      <c r="I15" s="115">
        <v>2427</v>
      </c>
      <c r="J15" s="116"/>
      <c r="K15" s="117" t="s">
        <v>362</v>
      </c>
      <c r="L15" s="118"/>
      <c r="M15" s="118" t="s">
        <v>204</v>
      </c>
      <c r="N15" s="10"/>
      <c r="O15" s="10"/>
      <c r="P15" s="114"/>
      <c r="Q15" s="114" t="s">
        <v>356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HYPERLINK("https://sitonline.vs.ch/environnement/eaux_superficielles/fr/#/?locale=fr&amp;prelevement=SFH-66&amp;scale=4500","SFH-66")</f>
        <v>SFH-66</v>
      </c>
      <c r="C16" s="114"/>
      <c r="D16" s="114" t="s">
        <v>363</v>
      </c>
      <c r="E16" s="115">
        <v>2604594</v>
      </c>
      <c r="F16" s="115"/>
      <c r="G16" s="115">
        <v>1095078</v>
      </c>
      <c r="H16" s="115"/>
      <c r="I16" s="115">
        <v>2422</v>
      </c>
      <c r="J16" s="116"/>
      <c r="K16" s="117" t="s">
        <v>364</v>
      </c>
      <c r="L16" s="118"/>
      <c r="M16" s="118" t="s">
        <v>204</v>
      </c>
      <c r="N16" s="10"/>
      <c r="O16" s="10"/>
      <c r="P16" s="114"/>
      <c r="Q16" s="114" t="s">
        <v>356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HYPERLINK("https://sitonline.vs.ch/environnement/eaux_superficielles/fr/#/?locale=fr&amp;prelevement=SFH-67&amp;scale=4500","SFH-67")</f>
        <v>SFH-67</v>
      </c>
      <c r="C17" s="114"/>
      <c r="D17" s="114" t="s">
        <v>365</v>
      </c>
      <c r="E17" s="115">
        <v>2602423</v>
      </c>
      <c r="F17" s="115"/>
      <c r="G17" s="115">
        <v>1095566</v>
      </c>
      <c r="H17" s="115"/>
      <c r="I17" s="115">
        <v>2494</v>
      </c>
      <c r="J17" s="116"/>
      <c r="K17" s="117" t="s">
        <v>366</v>
      </c>
      <c r="L17" s="118"/>
      <c r="M17" s="118" t="s">
        <v>204</v>
      </c>
      <c r="N17" s="10"/>
      <c r="O17" s="10"/>
      <c r="P17" s="114"/>
      <c r="Q17" s="114" t="s">
        <v>356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HYPERLINK("https://sitonline.vs.ch/environnement/eaux_superficielles/fr/#/?locale=fr&amp;prelevement=SFH-68&amp;scale=4500","SFH-68")</f>
        <v>SFH-68</v>
      </c>
      <c r="C18" s="114"/>
      <c r="D18" s="114" t="s">
        <v>367</v>
      </c>
      <c r="E18" s="115">
        <v>2602825</v>
      </c>
      <c r="F18" s="115"/>
      <c r="G18" s="115">
        <v>1096376</v>
      </c>
      <c r="H18" s="115"/>
      <c r="I18" s="115">
        <v>2113</v>
      </c>
      <c r="J18" s="116"/>
      <c r="K18" s="117" t="s">
        <v>367</v>
      </c>
      <c r="L18" s="118"/>
      <c r="M18" s="118" t="s">
        <v>204</v>
      </c>
      <c r="N18" s="10"/>
      <c r="O18" s="10"/>
      <c r="P18" s="114"/>
      <c r="Q18" s="114" t="s">
        <v>356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HYPERLINK("https://sitonline.vs.ch/environnement/eaux_superficielles/fr/#/?locale=fr&amp;prelevement=SFH-69&amp;scale=4500","SFH-69")</f>
        <v>SFH-69</v>
      </c>
      <c r="C19" s="114"/>
      <c r="D19" s="114" t="s">
        <v>368</v>
      </c>
      <c r="E19" s="115">
        <v>2601374</v>
      </c>
      <c r="F19" s="115"/>
      <c r="G19" s="115">
        <v>1096130</v>
      </c>
      <c r="H19" s="115"/>
      <c r="I19" s="115">
        <v>2416</v>
      </c>
      <c r="J19" s="116"/>
      <c r="K19" s="117" t="s">
        <v>369</v>
      </c>
      <c r="L19" s="118"/>
      <c r="M19" s="118" t="s">
        <v>204</v>
      </c>
      <c r="N19" s="10"/>
      <c r="O19" s="10"/>
      <c r="P19" s="114"/>
      <c r="Q19" s="114" t="s">
        <v>356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HYPERLINK("https://sitonline.vs.ch/environnement/eaux_superficielles/fr/#/?locale=fr&amp;prelevement=SFH-70&amp;scale=4500","SFH-70")</f>
        <v>SFH-70</v>
      </c>
      <c r="C20" s="114"/>
      <c r="D20" s="114" t="s">
        <v>370</v>
      </c>
      <c r="E20" s="115">
        <v>2601423</v>
      </c>
      <c r="F20" s="115"/>
      <c r="G20" s="115">
        <v>1096037</v>
      </c>
      <c r="H20" s="115"/>
      <c r="I20" s="115">
        <v>2433</v>
      </c>
      <c r="J20" s="116"/>
      <c r="K20" s="117" t="s">
        <v>371</v>
      </c>
      <c r="L20" s="118"/>
      <c r="M20" s="118" t="s">
        <v>204</v>
      </c>
      <c r="N20" s="10"/>
      <c r="O20" s="10"/>
      <c r="P20" s="114"/>
      <c r="Q20" s="114" t="s">
        <v>356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HYPERLINK("https://sitonline.vs.ch/environnement/eaux_superficielles/fr/#/?locale=fr&amp;prelevement=SFH-71&amp;scale=4500","SFH-71")</f>
        <v>SFH-71</v>
      </c>
      <c r="C21" s="114"/>
      <c r="D21" s="114" t="s">
        <v>372</v>
      </c>
      <c r="E21" s="115">
        <v>2601801</v>
      </c>
      <c r="F21" s="115"/>
      <c r="G21" s="115">
        <v>1099416</v>
      </c>
      <c r="H21" s="115"/>
      <c r="I21" s="115">
        <v>2340</v>
      </c>
      <c r="J21" s="116"/>
      <c r="K21" s="117" t="s">
        <v>373</v>
      </c>
      <c r="L21" s="118"/>
      <c r="M21" s="118" t="s">
        <v>204</v>
      </c>
      <c r="N21" s="10"/>
      <c r="O21" s="10"/>
      <c r="P21" s="114"/>
      <c r="Q21" s="114" t="s">
        <v>356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HYPERLINK("https://sitonline.vs.ch/environnement/eaux_superficielles/fr/#/?locale=fr&amp;prelevement=SFH-72&amp;scale=4500","SFH-72")</f>
        <v>SFH-72</v>
      </c>
      <c r="C22" s="114"/>
      <c r="D22" s="114" t="s">
        <v>374</v>
      </c>
      <c r="E22" s="115">
        <v>2601989</v>
      </c>
      <c r="F22" s="115"/>
      <c r="G22" s="115">
        <v>1100211</v>
      </c>
      <c r="H22" s="115"/>
      <c r="I22" s="115">
        <v>2390</v>
      </c>
      <c r="J22" s="116"/>
      <c r="K22" s="117" t="s">
        <v>375</v>
      </c>
      <c r="L22" s="118"/>
      <c r="M22" s="118" t="s">
        <v>204</v>
      </c>
      <c r="N22" s="10"/>
      <c r="O22" s="10"/>
      <c r="P22" s="114"/>
      <c r="Q22" s="114" t="s">
        <v>356</v>
      </c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HYPERLINK("https://sitonline.vs.ch/environnement/eaux_superficielles/fr/#/?locale=fr&amp;prelevement=SFH-73&amp;scale=4500","SFH-73")</f>
        <v>SFH-73</v>
      </c>
      <c r="C23" s="114"/>
      <c r="D23" s="114" t="s">
        <v>376</v>
      </c>
      <c r="E23" s="115">
        <v>2608764</v>
      </c>
      <c r="F23" s="115"/>
      <c r="G23" s="115">
        <v>1100580</v>
      </c>
      <c r="H23" s="115"/>
      <c r="I23" s="115">
        <v>1904</v>
      </c>
      <c r="J23" s="116"/>
      <c r="K23" s="117" t="s">
        <v>377</v>
      </c>
      <c r="L23" s="118"/>
      <c r="M23" s="118" t="s">
        <v>204</v>
      </c>
      <c r="N23" s="10"/>
      <c r="O23" s="10"/>
      <c r="P23" s="114"/>
      <c r="Q23" s="114" t="s">
        <v>356</v>
      </c>
      <c r="R23" s="119"/>
      <c r="S23" s="119"/>
      <c r="T23" s="120"/>
      <c r="U23" s="121"/>
      <c r="V23" s="119"/>
      <c r="W23" s="119"/>
      <c r="X23" s="120"/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HYPERLINK("https://sitonline.vs.ch/environnement/eaux_superficielles/fr/#/?locale=fr&amp;prelevement=SFH-74&amp;scale=4500","SFH-74")</f>
        <v>SFH-74</v>
      </c>
      <c r="C24" s="114"/>
      <c r="D24" s="114" t="s">
        <v>378</v>
      </c>
      <c r="E24" s="115">
        <v>2610600</v>
      </c>
      <c r="F24" s="115"/>
      <c r="G24" s="115">
        <v>1097780</v>
      </c>
      <c r="H24" s="115"/>
      <c r="I24" s="115">
        <v>2560</v>
      </c>
      <c r="J24" s="116"/>
      <c r="K24" s="117" t="s">
        <v>379</v>
      </c>
      <c r="L24" s="118"/>
      <c r="M24" s="118" t="s">
        <v>204</v>
      </c>
      <c r="N24" s="10"/>
      <c r="O24" s="10"/>
      <c r="P24" s="114"/>
      <c r="Q24" s="114" t="s">
        <v>356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HYPERLINK("https://sitonline.vs.ch/environnement/eaux_superficielles/fr/#/?locale=fr&amp;prelevement=SFH-75&amp;scale=4500","SFH-75")</f>
        <v>SFH-75</v>
      </c>
      <c r="C25" s="114"/>
      <c r="D25" s="114" t="s">
        <v>380</v>
      </c>
      <c r="E25" s="115">
        <v>2610563</v>
      </c>
      <c r="F25" s="115"/>
      <c r="G25" s="115">
        <v>1098624</v>
      </c>
      <c r="H25" s="115"/>
      <c r="I25" s="115">
        <v>2552</v>
      </c>
      <c r="J25" s="116"/>
      <c r="K25" s="117" t="s">
        <v>381</v>
      </c>
      <c r="L25" s="118"/>
      <c r="M25" s="118" t="s">
        <v>204</v>
      </c>
      <c r="N25" s="10"/>
      <c r="O25" s="10"/>
      <c r="P25" s="114"/>
      <c r="Q25" s="114" t="s">
        <v>356</v>
      </c>
      <c r="R25" s="119"/>
      <c r="S25" s="119"/>
      <c r="T25" s="120"/>
      <c r="U25" s="121"/>
      <c r="V25" s="119"/>
      <c r="W25" s="119"/>
      <c r="X25" s="120"/>
      <c r="Y25" s="121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HYPERLINK("https://sitonline.vs.ch/environnement/eaux_superficielles/fr/#/?locale=fr&amp;prelevement=SFH-76&amp;scale=4500","SFH-76")</f>
        <v>SFH-76</v>
      </c>
      <c r="C26" s="114"/>
      <c r="D26" s="114" t="s">
        <v>382</v>
      </c>
      <c r="E26" s="115">
        <v>2610270</v>
      </c>
      <c r="F26" s="115"/>
      <c r="G26" s="115">
        <v>1099098</v>
      </c>
      <c r="H26" s="115"/>
      <c r="I26" s="115">
        <v>2509</v>
      </c>
      <c r="J26" s="116"/>
      <c r="K26" s="117" t="s">
        <v>383</v>
      </c>
      <c r="L26" s="118"/>
      <c r="M26" s="118" t="s">
        <v>204</v>
      </c>
      <c r="N26" s="10"/>
      <c r="O26" s="10"/>
      <c r="P26" s="114"/>
      <c r="Q26" s="114" t="s">
        <v>356</v>
      </c>
      <c r="R26" s="119"/>
      <c r="S26" s="119"/>
      <c r="T26" s="120"/>
      <c r="U26" s="121"/>
      <c r="V26" s="119"/>
      <c r="W26" s="119"/>
      <c r="X26" s="120"/>
      <c r="Y26" s="121"/>
      <c r="Z26" s="11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HYPERLINK("https://sitonline.vs.ch/environnement/eaux_superficielles/fr/#/?locale=fr&amp;prelevement=SFH-77&amp;scale=4500","SFH-77")</f>
        <v>SFH-77</v>
      </c>
      <c r="C27" s="114"/>
      <c r="D27" s="114" t="s">
        <v>384</v>
      </c>
      <c r="E27" s="115">
        <v>2610036</v>
      </c>
      <c r="F27" s="115"/>
      <c r="G27" s="115">
        <v>1099365</v>
      </c>
      <c r="H27" s="115"/>
      <c r="I27" s="115">
        <v>2474</v>
      </c>
      <c r="J27" s="116"/>
      <c r="K27" s="117" t="s">
        <v>385</v>
      </c>
      <c r="L27" s="118"/>
      <c r="M27" s="118" t="s">
        <v>204</v>
      </c>
      <c r="N27" s="10"/>
      <c r="O27" s="10"/>
      <c r="P27" s="114"/>
      <c r="Q27" s="114" t="s">
        <v>356</v>
      </c>
      <c r="R27" s="119"/>
      <c r="S27" s="119"/>
      <c r="T27" s="120"/>
      <c r="U27" s="121"/>
      <c r="V27" s="119"/>
      <c r="W27" s="119"/>
      <c r="X27" s="120"/>
      <c r="Y27" s="121"/>
      <c r="Z27" s="11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HYPERLINK("https://sitonline.vs.ch/environnement/eaux_superficielles/fr/#/?locale=fr&amp;prelevement=SFH-78&amp;scale=4500","SFH-78")</f>
        <v>SFH-78</v>
      </c>
      <c r="C28" s="114"/>
      <c r="D28" s="114" t="s">
        <v>386</v>
      </c>
      <c r="E28" s="115">
        <v>2609944</v>
      </c>
      <c r="F28" s="115"/>
      <c r="G28" s="115">
        <v>1100869</v>
      </c>
      <c r="H28" s="115"/>
      <c r="I28" s="115">
        <v>2509</v>
      </c>
      <c r="J28" s="116"/>
      <c r="K28" s="117" t="s">
        <v>387</v>
      </c>
      <c r="L28" s="118"/>
      <c r="M28" s="118" t="s">
        <v>204</v>
      </c>
      <c r="N28" s="10"/>
      <c r="O28" s="10"/>
      <c r="P28" s="114"/>
      <c r="Q28" s="114" t="s">
        <v>356</v>
      </c>
      <c r="R28" s="119"/>
      <c r="S28" s="119"/>
      <c r="T28" s="120"/>
      <c r="U28" s="121"/>
      <c r="V28" s="119"/>
      <c r="W28" s="119"/>
      <c r="X28" s="120"/>
      <c r="Y28" s="121"/>
      <c r="Z28" s="11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HYPERLINK("https://sitonline.vs.ch/environnement/eaux_superficielles/fr/#/?locale=fr&amp;prelevement=SFH-79&amp;scale=4500","SFH-79")</f>
        <v>SFH-79</v>
      </c>
      <c r="C29" s="114"/>
      <c r="D29" s="114" t="s">
        <v>388</v>
      </c>
      <c r="E29" s="115">
        <v>2608579</v>
      </c>
      <c r="F29" s="115"/>
      <c r="G29" s="115">
        <v>1101680</v>
      </c>
      <c r="H29" s="115"/>
      <c r="I29" s="115">
        <v>1965</v>
      </c>
      <c r="J29" s="116"/>
      <c r="K29" s="117" t="s">
        <v>389</v>
      </c>
      <c r="L29" s="118"/>
      <c r="M29" s="118" t="s">
        <v>204</v>
      </c>
      <c r="N29" s="10"/>
      <c r="O29" s="10"/>
      <c r="P29" s="114"/>
      <c r="Q29" s="114" t="s">
        <v>356</v>
      </c>
      <c r="R29" s="119"/>
      <c r="S29" s="119"/>
      <c r="T29" s="120"/>
      <c r="U29" s="121"/>
      <c r="V29" s="119"/>
      <c r="W29" s="119"/>
      <c r="X29" s="120"/>
      <c r="Y29" s="121"/>
      <c r="Z29" s="11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HYPERLINK("https://sitonline.vs.ch/environnement/eaux_superficielles/fr/#/?locale=fr&amp;prelevement=SFH-82&amp;scale=4500","SFH-82")</f>
        <v>SFH-82</v>
      </c>
      <c r="C30" s="114"/>
      <c r="D30" s="114" t="s">
        <v>390</v>
      </c>
      <c r="E30" s="115">
        <v>2600613</v>
      </c>
      <c r="F30" s="115"/>
      <c r="G30" s="115">
        <v>1103794</v>
      </c>
      <c r="H30" s="115"/>
      <c r="I30" s="115">
        <v>2513</v>
      </c>
      <c r="J30" s="116"/>
      <c r="K30" s="117" t="s">
        <v>391</v>
      </c>
      <c r="L30" s="118"/>
      <c r="M30" s="118" t="s">
        <v>204</v>
      </c>
      <c r="N30" s="10"/>
      <c r="O30" s="10"/>
      <c r="P30" s="114"/>
      <c r="Q30" s="114" t="s">
        <v>356</v>
      </c>
      <c r="R30" s="119"/>
      <c r="S30" s="119"/>
      <c r="T30" s="120"/>
      <c r="U30" s="121"/>
      <c r="V30" s="119"/>
      <c r="W30" s="119"/>
      <c r="X30" s="120"/>
      <c r="Y30" s="121"/>
      <c r="Z30" s="11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HYPERLINK("https://sitonline.vs.ch/environnement/eaux_superficielles/fr/#/?locale=fr&amp;prelevement=SEN-1141&amp;scale=4500","SEN-1141")</f>
        <v>SEN-1141</v>
      </c>
      <c r="C31" s="114"/>
      <c r="D31" s="114"/>
      <c r="E31" s="115">
        <v>2606848</v>
      </c>
      <c r="F31" s="115"/>
      <c r="G31" s="115">
        <v>1104717</v>
      </c>
      <c r="H31" s="115"/>
      <c r="I31" s="115">
        <v>2003</v>
      </c>
      <c r="J31" s="116"/>
      <c r="K31" s="117"/>
      <c r="L31" s="118"/>
      <c r="M31" s="118" t="s">
        <v>199</v>
      </c>
      <c r="N31" s="10"/>
      <c r="O31" s="10"/>
      <c r="P31" s="114"/>
      <c r="Q31" s="114" t="s">
        <v>392</v>
      </c>
      <c r="R31" s="119"/>
      <c r="S31" s="119"/>
      <c r="T31" s="120"/>
      <c r="U31" s="121"/>
      <c r="V31" s="119"/>
      <c r="W31" s="119"/>
      <c r="X31" s="120"/>
      <c r="Y31" s="121"/>
      <c r="Z31" s="11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HYPERLINK("https://sitonline.vs.ch/environnement/eaux_superficielles/fr/#/?locale=fr&amp;prelevement=SEN-1142&amp;scale=4500","SEN-1142")</f>
        <v>SEN-1142</v>
      </c>
      <c r="C32" s="114"/>
      <c r="D32" s="114"/>
      <c r="E32" s="115">
        <v>2607303</v>
      </c>
      <c r="F32" s="115"/>
      <c r="G32" s="115">
        <v>1103469</v>
      </c>
      <c r="H32" s="115"/>
      <c r="I32" s="115">
        <v>2061</v>
      </c>
      <c r="J32" s="116"/>
      <c r="K32" s="117"/>
      <c r="L32" s="118"/>
      <c r="M32" s="118" t="s">
        <v>199</v>
      </c>
      <c r="N32" s="10"/>
      <c r="O32" s="10"/>
      <c r="P32" s="114"/>
      <c r="Q32" s="114" t="s">
        <v>392</v>
      </c>
      <c r="R32" s="119"/>
      <c r="S32" s="119"/>
      <c r="T32" s="120"/>
      <c r="U32" s="121"/>
      <c r="V32" s="119"/>
      <c r="W32" s="119"/>
      <c r="X32" s="120"/>
      <c r="Y32" s="121"/>
      <c r="Z32" s="11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HYPERLINK("https://sitonline.vs.ch/environnement/eaux_superficielles/fr/#/?locale=fr&amp;prelevement=SEN-1144&amp;scale=4500","SEN-1144")</f>
        <v>SEN-1144</v>
      </c>
      <c r="C33" s="114"/>
      <c r="D33" s="114"/>
      <c r="E33" s="115">
        <v>2607297</v>
      </c>
      <c r="F33" s="115"/>
      <c r="G33" s="115">
        <v>1103508</v>
      </c>
      <c r="H33" s="115"/>
      <c r="I33" s="115">
        <v>2064</v>
      </c>
      <c r="J33" s="116"/>
      <c r="K33" s="117"/>
      <c r="L33" s="118"/>
      <c r="M33" s="118" t="s">
        <v>199</v>
      </c>
      <c r="N33" s="10"/>
      <c r="O33" s="10"/>
      <c r="P33" s="114"/>
      <c r="Q33" s="114" t="s">
        <v>392</v>
      </c>
      <c r="R33" s="119"/>
      <c r="S33" s="119"/>
      <c r="T33" s="120"/>
      <c r="U33" s="121"/>
      <c r="V33" s="119"/>
      <c r="W33" s="119"/>
      <c r="X33" s="120"/>
      <c r="Y33" s="121"/>
      <c r="Z33" s="11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HYPERLINK("https://sitonline.vs.ch/environnement/eaux_superficielles/fr/#/?locale=fr&amp;prelevement=SEN-1145&amp;scale=4500","SEN-1145")</f>
        <v>SEN-1145</v>
      </c>
      <c r="C34" s="114"/>
      <c r="D34" s="114"/>
      <c r="E34" s="115">
        <v>2606473</v>
      </c>
      <c r="F34" s="115"/>
      <c r="G34" s="115">
        <v>1107433</v>
      </c>
      <c r="H34" s="115"/>
      <c r="I34" s="115">
        <v>2251</v>
      </c>
      <c r="J34" s="116"/>
      <c r="K34" s="117"/>
      <c r="L34" s="118"/>
      <c r="M34" s="118" t="s">
        <v>199</v>
      </c>
      <c r="N34" s="10"/>
      <c r="O34" s="10"/>
      <c r="P34" s="114"/>
      <c r="Q34" s="114" t="s">
        <v>392</v>
      </c>
      <c r="R34" s="119"/>
      <c r="S34" s="119"/>
      <c r="T34" s="120"/>
      <c r="U34" s="121"/>
      <c r="V34" s="119"/>
      <c r="W34" s="119"/>
      <c r="X34" s="120"/>
      <c r="Y34" s="121"/>
      <c r="Z34" s="119"/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113">
        <v>24</v>
      </c>
      <c r="B35" s="126" t="str">
        <f>HYPERLINK("https://sitonline.vs.ch/environnement/eaux_superficielles/fr/#/?locale=fr&amp;prelevement=SEN-1146&amp;scale=4500","SEN-1146")</f>
        <v>SEN-1146</v>
      </c>
      <c r="C35" s="114"/>
      <c r="D35" s="114"/>
      <c r="E35" s="115">
        <v>2603394</v>
      </c>
      <c r="F35" s="115"/>
      <c r="G35" s="115">
        <v>1098078</v>
      </c>
      <c r="H35" s="115"/>
      <c r="I35" s="115">
        <v>2014</v>
      </c>
      <c r="J35" s="116"/>
      <c r="K35" s="117"/>
      <c r="L35" s="118"/>
      <c r="M35" s="118" t="s">
        <v>199</v>
      </c>
      <c r="N35" s="10"/>
      <c r="O35" s="10"/>
      <c r="P35" s="114"/>
      <c r="Q35" s="114" t="s">
        <v>392</v>
      </c>
      <c r="R35" s="119"/>
      <c r="S35" s="119"/>
      <c r="T35" s="120"/>
      <c r="U35" s="121"/>
      <c r="V35" s="119"/>
      <c r="W35" s="119"/>
      <c r="X35" s="120"/>
      <c r="Y35" s="121"/>
      <c r="Z35" s="119"/>
      <c r="AA35" s="122"/>
      <c r="AB35" s="114"/>
      <c r="AC35" s="114"/>
      <c r="AD35" s="114"/>
      <c r="AE35" s="114"/>
      <c r="AF35" s="114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3"/>
      <c r="BH35" s="123"/>
      <c r="BI35" s="116"/>
      <c r="BJ35" s="118"/>
      <c r="BK35" s="118"/>
      <c r="BL35" s="118"/>
      <c r="BM35" s="118"/>
      <c r="BN35" s="125"/>
      <c r="BO35" s="118"/>
      <c r="BP35" s="118"/>
      <c r="BQ35" s="118"/>
      <c r="BR35" s="118"/>
      <c r="BS35" s="125"/>
      <c r="BT35" s="118"/>
      <c r="BU35" s="118"/>
      <c r="BV35" s="118"/>
      <c r="BW35" s="118"/>
      <c r="BX35" s="125"/>
      <c r="BY35" s="118"/>
      <c r="BZ35" s="118"/>
      <c r="CA35" s="118"/>
      <c r="CB35" s="118"/>
      <c r="CC35" s="125"/>
      <c r="CD35" s="118"/>
      <c r="CE35" s="114"/>
    </row>
    <row r="36" spans="1:83" s="6" customFormat="1" ht="15.5" x14ac:dyDescent="0.35">
      <c r="A36" s="113">
        <v>25</v>
      </c>
      <c r="B36" s="126" t="str">
        <f>HYPERLINK("https://sitonline.vs.ch/environnement/eaux_superficielles/fr/#/?locale=fr&amp;prelevement=SEN-1147&amp;scale=4500","SEN-1147")</f>
        <v>SEN-1147</v>
      </c>
      <c r="C36" s="114"/>
      <c r="D36" s="114"/>
      <c r="E36" s="115">
        <v>2603053</v>
      </c>
      <c r="F36" s="115"/>
      <c r="G36" s="115">
        <v>1096906</v>
      </c>
      <c r="H36" s="115"/>
      <c r="I36" s="115">
        <v>2075</v>
      </c>
      <c r="J36" s="116"/>
      <c r="K36" s="117"/>
      <c r="L36" s="118"/>
      <c r="M36" s="118" t="s">
        <v>199</v>
      </c>
      <c r="N36" s="10"/>
      <c r="O36" s="10"/>
      <c r="P36" s="114"/>
      <c r="Q36" s="114" t="s">
        <v>392</v>
      </c>
      <c r="R36" s="119"/>
      <c r="S36" s="119"/>
      <c r="T36" s="120"/>
      <c r="U36" s="121"/>
      <c r="V36" s="119"/>
      <c r="W36" s="119"/>
      <c r="X36" s="120"/>
      <c r="Y36" s="121"/>
      <c r="Z36" s="119"/>
      <c r="AA36" s="122"/>
      <c r="AB36" s="114"/>
      <c r="AC36" s="114"/>
      <c r="AD36" s="114"/>
      <c r="AE36" s="114"/>
      <c r="AF36" s="114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3"/>
      <c r="BH36" s="123"/>
      <c r="BI36" s="116"/>
      <c r="BJ36" s="118"/>
      <c r="BK36" s="118"/>
      <c r="BL36" s="118"/>
      <c r="BM36" s="118"/>
      <c r="BN36" s="125"/>
      <c r="BO36" s="118"/>
      <c r="BP36" s="118"/>
      <c r="BQ36" s="118"/>
      <c r="BR36" s="118"/>
      <c r="BS36" s="125"/>
      <c r="BT36" s="118"/>
      <c r="BU36" s="118"/>
      <c r="BV36" s="118"/>
      <c r="BW36" s="118"/>
      <c r="BX36" s="125"/>
      <c r="BY36" s="118"/>
      <c r="BZ36" s="118"/>
      <c r="CA36" s="118"/>
      <c r="CB36" s="118"/>
      <c r="CC36" s="125"/>
      <c r="CD36" s="118"/>
      <c r="CE36" s="114"/>
    </row>
    <row r="37" spans="1:83" s="6" customFormat="1" ht="15.5" x14ac:dyDescent="0.35">
      <c r="A37" s="113">
        <v>26</v>
      </c>
      <c r="B37" s="126" t="str">
        <f>HYPERLINK("https://sitonline.vs.ch/environnement/eaux_superficielles/fr/#/?locale=fr&amp;prelevement=SEN-1148&amp;scale=4500","SEN-1148")</f>
        <v>SEN-1148</v>
      </c>
      <c r="C37" s="114"/>
      <c r="D37" s="114"/>
      <c r="E37" s="115">
        <v>2602195</v>
      </c>
      <c r="F37" s="115"/>
      <c r="G37" s="115">
        <v>1107856</v>
      </c>
      <c r="H37" s="115"/>
      <c r="I37" s="115">
        <v>1703</v>
      </c>
      <c r="J37" s="116"/>
      <c r="K37" s="117"/>
      <c r="L37" s="118"/>
      <c r="M37" s="118" t="s">
        <v>199</v>
      </c>
      <c r="N37" s="10"/>
      <c r="O37" s="10"/>
      <c r="P37" s="114"/>
      <c r="Q37" s="114" t="s">
        <v>392</v>
      </c>
      <c r="R37" s="119"/>
      <c r="S37" s="119"/>
      <c r="T37" s="120"/>
      <c r="U37" s="121"/>
      <c r="V37" s="119"/>
      <c r="W37" s="119"/>
      <c r="X37" s="120"/>
      <c r="Y37" s="121"/>
      <c r="Z37" s="119"/>
      <c r="AA37" s="122"/>
      <c r="AB37" s="114"/>
      <c r="AC37" s="114"/>
      <c r="AD37" s="114"/>
      <c r="AE37" s="114"/>
      <c r="AF37" s="114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3"/>
      <c r="BH37" s="123"/>
      <c r="BI37" s="116"/>
      <c r="BJ37" s="118"/>
      <c r="BK37" s="118"/>
      <c r="BL37" s="118"/>
      <c r="BM37" s="118"/>
      <c r="BN37" s="125"/>
      <c r="BO37" s="118"/>
      <c r="BP37" s="118"/>
      <c r="BQ37" s="118"/>
      <c r="BR37" s="118"/>
      <c r="BS37" s="125"/>
      <c r="BT37" s="118"/>
      <c r="BU37" s="118"/>
      <c r="BV37" s="118"/>
      <c r="BW37" s="118"/>
      <c r="BX37" s="125"/>
      <c r="BY37" s="118"/>
      <c r="BZ37" s="118"/>
      <c r="CA37" s="118"/>
      <c r="CB37" s="118"/>
      <c r="CC37" s="125"/>
      <c r="CD37" s="118"/>
      <c r="CE37" s="114"/>
    </row>
    <row r="38" spans="1:83" s="6" customFormat="1" ht="15.5" x14ac:dyDescent="0.35">
      <c r="A38" s="113">
        <v>27</v>
      </c>
      <c r="B38" s="126" t="str">
        <f>HYPERLINK("https://sitonline.vs.ch/environnement/eaux_superficielles/fr/#/?locale=fr&amp;prelevement=SEN-1149&amp;scale=4500","SEN-1149")</f>
        <v>SEN-1149</v>
      </c>
      <c r="C38" s="114"/>
      <c r="D38" s="114"/>
      <c r="E38" s="115">
        <v>2606036</v>
      </c>
      <c r="F38" s="115"/>
      <c r="G38" s="115">
        <v>1105983</v>
      </c>
      <c r="H38" s="115"/>
      <c r="I38" s="115">
        <v>1776</v>
      </c>
      <c r="J38" s="116"/>
      <c r="K38" s="117"/>
      <c r="L38" s="118"/>
      <c r="M38" s="118" t="s">
        <v>199</v>
      </c>
      <c r="N38" s="10"/>
      <c r="O38" s="10"/>
      <c r="P38" s="114"/>
      <c r="Q38" s="114" t="s">
        <v>392</v>
      </c>
      <c r="R38" s="119"/>
      <c r="S38" s="119"/>
      <c r="T38" s="120"/>
      <c r="U38" s="121"/>
      <c r="V38" s="119"/>
      <c r="W38" s="119"/>
      <c r="X38" s="120"/>
      <c r="Y38" s="121"/>
      <c r="Z38" s="119"/>
      <c r="AA38" s="122"/>
      <c r="AB38" s="114"/>
      <c r="AC38" s="114"/>
      <c r="AD38" s="114"/>
      <c r="AE38" s="114"/>
      <c r="AF38" s="114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3"/>
      <c r="BH38" s="123"/>
      <c r="BI38" s="116"/>
      <c r="BJ38" s="118"/>
      <c r="BK38" s="118"/>
      <c r="BL38" s="118"/>
      <c r="BM38" s="118"/>
      <c r="BN38" s="125"/>
      <c r="BO38" s="118"/>
      <c r="BP38" s="118"/>
      <c r="BQ38" s="118"/>
      <c r="BR38" s="118"/>
      <c r="BS38" s="125"/>
      <c r="BT38" s="118"/>
      <c r="BU38" s="118"/>
      <c r="BV38" s="118"/>
      <c r="BW38" s="118"/>
      <c r="BX38" s="125"/>
      <c r="BY38" s="118"/>
      <c r="BZ38" s="118"/>
      <c r="CA38" s="118"/>
      <c r="CB38" s="118"/>
      <c r="CC38" s="125"/>
      <c r="CD38" s="118"/>
      <c r="CE38" s="114"/>
    </row>
    <row r="39" spans="1:83" s="6" customFormat="1" ht="15.5" x14ac:dyDescent="0.35">
      <c r="A39" s="113">
        <v>28</v>
      </c>
      <c r="B39" s="126" t="str">
        <f>HYPERLINK("https://sitonline.vs.ch/environnement/eaux_superficielles/fr/#/?locale=fr&amp;prelevement=SEN-1150&amp;scale=4500","SEN-1150")</f>
        <v>SEN-1150</v>
      </c>
      <c r="C39" s="114"/>
      <c r="D39" s="114"/>
      <c r="E39" s="115">
        <v>2605194</v>
      </c>
      <c r="F39" s="115"/>
      <c r="G39" s="115">
        <v>1105983</v>
      </c>
      <c r="H39" s="115"/>
      <c r="I39" s="115">
        <v>1492</v>
      </c>
      <c r="J39" s="116"/>
      <c r="K39" s="117" t="s">
        <v>393</v>
      </c>
      <c r="L39" s="118"/>
      <c r="M39" s="118" t="s">
        <v>199</v>
      </c>
      <c r="N39" s="10"/>
      <c r="O39" s="10"/>
      <c r="P39" s="114"/>
      <c r="Q39" s="114" t="s">
        <v>392</v>
      </c>
      <c r="R39" s="119"/>
      <c r="S39" s="119"/>
      <c r="T39" s="120"/>
      <c r="U39" s="121"/>
      <c r="V39" s="119"/>
      <c r="W39" s="119"/>
      <c r="X39" s="120"/>
      <c r="Y39" s="121"/>
      <c r="Z39" s="119"/>
      <c r="AA39" s="122"/>
      <c r="AB39" s="114"/>
      <c r="AC39" s="114"/>
      <c r="AD39" s="114"/>
      <c r="AE39" s="114"/>
      <c r="AF39" s="114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124"/>
      <c r="BG39" s="123"/>
      <c r="BH39" s="123"/>
      <c r="BI39" s="116"/>
      <c r="BJ39" s="118"/>
      <c r="BK39" s="118"/>
      <c r="BL39" s="118"/>
      <c r="BM39" s="118"/>
      <c r="BN39" s="125"/>
      <c r="BO39" s="118"/>
      <c r="BP39" s="118"/>
      <c r="BQ39" s="118"/>
      <c r="BR39" s="118"/>
      <c r="BS39" s="125"/>
      <c r="BT39" s="118"/>
      <c r="BU39" s="118"/>
      <c r="BV39" s="118"/>
      <c r="BW39" s="118"/>
      <c r="BX39" s="125"/>
      <c r="BY39" s="118"/>
      <c r="BZ39" s="118"/>
      <c r="CA39" s="118"/>
      <c r="CB39" s="118"/>
      <c r="CC39" s="125"/>
      <c r="CD39" s="118"/>
      <c r="CE39" s="114"/>
    </row>
    <row r="40" spans="1:83" s="6" customFormat="1" ht="15.5" x14ac:dyDescent="0.35">
      <c r="A40" s="113">
        <v>29</v>
      </c>
      <c r="B40" s="126" t="str">
        <f>HYPERLINK("https://sitonline.vs.ch/environnement/eaux_superficielles/fr/#/?locale=fr&amp;prelevement=SEN-1151&amp;scale=4500","SEN-1151")</f>
        <v>SEN-1151</v>
      </c>
      <c r="C40" s="114"/>
      <c r="D40" s="114"/>
      <c r="E40" s="115">
        <v>2606129</v>
      </c>
      <c r="F40" s="115"/>
      <c r="G40" s="115">
        <v>1106048</v>
      </c>
      <c r="H40" s="115"/>
      <c r="I40" s="115">
        <v>1814</v>
      </c>
      <c r="J40" s="116"/>
      <c r="K40" s="117"/>
      <c r="L40" s="118"/>
      <c r="M40" s="118" t="s">
        <v>199</v>
      </c>
      <c r="N40" s="10"/>
      <c r="O40" s="10"/>
      <c r="P40" s="114"/>
      <c r="Q40" s="114" t="s">
        <v>392</v>
      </c>
      <c r="R40" s="119"/>
      <c r="S40" s="119"/>
      <c r="T40" s="120"/>
      <c r="U40" s="121"/>
      <c r="V40" s="119"/>
      <c r="W40" s="119"/>
      <c r="X40" s="120"/>
      <c r="Y40" s="121"/>
      <c r="Z40" s="119"/>
      <c r="AA40" s="122"/>
      <c r="AB40" s="114"/>
      <c r="AC40" s="114"/>
      <c r="AD40" s="114"/>
      <c r="AE40" s="114"/>
      <c r="AF40" s="114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4"/>
      <c r="BF40" s="124"/>
      <c r="BG40" s="123"/>
      <c r="BH40" s="123"/>
      <c r="BI40" s="116"/>
      <c r="BJ40" s="118"/>
      <c r="BK40" s="118"/>
      <c r="BL40" s="118"/>
      <c r="BM40" s="118"/>
      <c r="BN40" s="125"/>
      <c r="BO40" s="118"/>
      <c r="BP40" s="118"/>
      <c r="BQ40" s="118"/>
      <c r="BR40" s="118"/>
      <c r="BS40" s="125"/>
      <c r="BT40" s="118"/>
      <c r="BU40" s="118"/>
      <c r="BV40" s="118"/>
      <c r="BW40" s="118"/>
      <c r="BX40" s="125"/>
      <c r="BY40" s="118"/>
      <c r="BZ40" s="118"/>
      <c r="CA40" s="118"/>
      <c r="CB40" s="118"/>
      <c r="CC40" s="125"/>
      <c r="CD40" s="118"/>
      <c r="CE40" s="114"/>
    </row>
    <row r="41" spans="1:83" s="6" customFormat="1" ht="15.5" x14ac:dyDescent="0.35">
      <c r="A41" s="113">
        <v>30</v>
      </c>
      <c r="B41" s="126" t="str">
        <f>HYPERLINK("https://sitonline.vs.ch/environnement/eaux_superficielles/fr/#/?locale=fr&amp;prelevement=SEN-1152&amp;scale=4500","SEN-1152")</f>
        <v>SEN-1152</v>
      </c>
      <c r="C41" s="114"/>
      <c r="D41" s="114"/>
      <c r="E41" s="115">
        <v>2606153</v>
      </c>
      <c r="F41" s="115"/>
      <c r="G41" s="115">
        <v>1105452</v>
      </c>
      <c r="H41" s="115"/>
      <c r="I41" s="115">
        <v>1761</v>
      </c>
      <c r="J41" s="116"/>
      <c r="K41" s="117" t="s">
        <v>394</v>
      </c>
      <c r="L41" s="118"/>
      <c r="M41" s="118" t="s">
        <v>199</v>
      </c>
      <c r="N41" s="10"/>
      <c r="O41" s="10"/>
      <c r="P41" s="114"/>
      <c r="Q41" s="114" t="s">
        <v>392</v>
      </c>
      <c r="R41" s="119"/>
      <c r="S41" s="119"/>
      <c r="T41" s="120"/>
      <c r="U41" s="121"/>
      <c r="V41" s="119"/>
      <c r="W41" s="119"/>
      <c r="X41" s="120"/>
      <c r="Y41" s="121"/>
      <c r="Z41" s="119"/>
      <c r="AA41" s="122"/>
      <c r="AB41" s="114"/>
      <c r="AC41" s="114"/>
      <c r="AD41" s="114"/>
      <c r="AE41" s="114"/>
      <c r="AF41" s="114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4"/>
      <c r="BF41" s="124"/>
      <c r="BG41" s="123"/>
      <c r="BH41" s="123"/>
      <c r="BI41" s="116"/>
      <c r="BJ41" s="118"/>
      <c r="BK41" s="118"/>
      <c r="BL41" s="118"/>
      <c r="BM41" s="118"/>
      <c r="BN41" s="125"/>
      <c r="BO41" s="118"/>
      <c r="BP41" s="118"/>
      <c r="BQ41" s="118"/>
      <c r="BR41" s="118"/>
      <c r="BS41" s="125"/>
      <c r="BT41" s="118"/>
      <c r="BU41" s="118"/>
      <c r="BV41" s="118"/>
      <c r="BW41" s="118"/>
      <c r="BX41" s="125"/>
      <c r="BY41" s="118"/>
      <c r="BZ41" s="118"/>
      <c r="CA41" s="118"/>
      <c r="CB41" s="118"/>
      <c r="CC41" s="125"/>
      <c r="CD41" s="118"/>
      <c r="CE41" s="114"/>
    </row>
    <row r="42" spans="1:83" s="6" customFormat="1" ht="15.5" x14ac:dyDescent="0.35">
      <c r="A42" s="113">
        <v>31</v>
      </c>
      <c r="B42" s="126" t="str">
        <f>HYPERLINK("https://sitonline.vs.ch/environnement/eaux_superficielles/fr/#/?locale=fr&amp;prelevement=SEN-1153&amp;scale=4500","SEN-1153")</f>
        <v>SEN-1153</v>
      </c>
      <c r="C42" s="114"/>
      <c r="D42" s="114"/>
      <c r="E42" s="115">
        <v>2604158</v>
      </c>
      <c r="F42" s="115"/>
      <c r="G42" s="115">
        <v>1104085</v>
      </c>
      <c r="H42" s="115"/>
      <c r="I42" s="115">
        <v>1892</v>
      </c>
      <c r="J42" s="116"/>
      <c r="K42" s="117"/>
      <c r="L42" s="118"/>
      <c r="M42" s="118" t="s">
        <v>199</v>
      </c>
      <c r="N42" s="10"/>
      <c r="O42" s="10"/>
      <c r="P42" s="114"/>
      <c r="Q42" s="114" t="s">
        <v>392</v>
      </c>
      <c r="R42" s="119"/>
      <c r="S42" s="119"/>
      <c r="T42" s="120"/>
      <c r="U42" s="121"/>
      <c r="V42" s="119"/>
      <c r="W42" s="119"/>
      <c r="X42" s="120"/>
      <c r="Y42" s="121"/>
      <c r="Z42" s="119"/>
      <c r="AA42" s="122"/>
      <c r="AB42" s="114"/>
      <c r="AC42" s="114"/>
      <c r="AD42" s="114"/>
      <c r="AE42" s="114"/>
      <c r="AF42" s="114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4"/>
      <c r="BF42" s="124"/>
      <c r="BG42" s="123"/>
      <c r="BH42" s="123"/>
      <c r="BI42" s="116"/>
      <c r="BJ42" s="118"/>
      <c r="BK42" s="118"/>
      <c r="BL42" s="118"/>
      <c r="BM42" s="118"/>
      <c r="BN42" s="125"/>
      <c r="BO42" s="118"/>
      <c r="BP42" s="118"/>
      <c r="BQ42" s="118"/>
      <c r="BR42" s="118"/>
      <c r="BS42" s="125"/>
      <c r="BT42" s="118"/>
      <c r="BU42" s="118"/>
      <c r="BV42" s="118"/>
      <c r="BW42" s="118"/>
      <c r="BX42" s="125"/>
      <c r="BY42" s="118"/>
      <c r="BZ42" s="118"/>
      <c r="CA42" s="118"/>
      <c r="CB42" s="118"/>
      <c r="CC42" s="125"/>
      <c r="CD42" s="118"/>
      <c r="CE42" s="114"/>
    </row>
    <row r="43" spans="1:83" s="6" customFormat="1" ht="15.5" x14ac:dyDescent="0.35">
      <c r="A43" s="113">
        <v>32</v>
      </c>
      <c r="B43" s="126" t="str">
        <f>HYPERLINK("https://sitonline.vs.ch/environnement/eaux_superficielles/fr/#/?locale=fr&amp;prelevement=SEN-1154&amp;scale=4500","SEN-1154")</f>
        <v>SEN-1154</v>
      </c>
      <c r="C43" s="114"/>
      <c r="D43" s="114"/>
      <c r="E43" s="115">
        <v>2603825</v>
      </c>
      <c r="F43" s="115"/>
      <c r="G43" s="115">
        <v>1103316</v>
      </c>
      <c r="H43" s="115"/>
      <c r="I43" s="115">
        <v>2003</v>
      </c>
      <c r="J43" s="116"/>
      <c r="K43" s="117" t="s">
        <v>395</v>
      </c>
      <c r="L43" s="118"/>
      <c r="M43" s="118" t="s">
        <v>199</v>
      </c>
      <c r="N43" s="10"/>
      <c r="O43" s="10"/>
      <c r="P43" s="114"/>
      <c r="Q43" s="114" t="s">
        <v>392</v>
      </c>
      <c r="R43" s="119"/>
      <c r="S43" s="119"/>
      <c r="T43" s="120"/>
      <c r="U43" s="121"/>
      <c r="V43" s="119"/>
      <c r="W43" s="119"/>
      <c r="X43" s="120"/>
      <c r="Y43" s="121"/>
      <c r="Z43" s="119"/>
      <c r="AA43" s="122"/>
      <c r="AB43" s="114"/>
      <c r="AC43" s="114"/>
      <c r="AD43" s="114"/>
      <c r="AE43" s="114"/>
      <c r="AF43" s="114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4"/>
      <c r="BF43" s="124"/>
      <c r="BG43" s="123"/>
      <c r="BH43" s="123"/>
      <c r="BI43" s="116"/>
      <c r="BJ43" s="118"/>
      <c r="BK43" s="118"/>
      <c r="BL43" s="118"/>
      <c r="BM43" s="118"/>
      <c r="BN43" s="125"/>
      <c r="BO43" s="118"/>
      <c r="BP43" s="118"/>
      <c r="BQ43" s="118"/>
      <c r="BR43" s="118"/>
      <c r="BS43" s="125"/>
      <c r="BT43" s="118"/>
      <c r="BU43" s="118"/>
      <c r="BV43" s="118"/>
      <c r="BW43" s="118"/>
      <c r="BX43" s="125"/>
      <c r="BY43" s="118"/>
      <c r="BZ43" s="118"/>
      <c r="CA43" s="118"/>
      <c r="CB43" s="118"/>
      <c r="CC43" s="125"/>
      <c r="CD43" s="118"/>
      <c r="CE43" s="114"/>
    </row>
    <row r="44" spans="1:83" s="6" customFormat="1" ht="15.5" x14ac:dyDescent="0.35">
      <c r="A44" s="113">
        <v>33</v>
      </c>
      <c r="B44" s="126" t="str">
        <f>HYPERLINK("https://sitonline.vs.ch/environnement/eaux_superficielles/fr/#/?locale=fr&amp;prelevement=SEN-1155&amp;scale=4500","SEN-1155")</f>
        <v>SEN-1155</v>
      </c>
      <c r="C44" s="114"/>
      <c r="D44" s="114"/>
      <c r="E44" s="115">
        <v>2603952</v>
      </c>
      <c r="F44" s="115"/>
      <c r="G44" s="115">
        <v>1103065</v>
      </c>
      <c r="H44" s="115"/>
      <c r="I44" s="115">
        <v>1915</v>
      </c>
      <c r="J44" s="116"/>
      <c r="K44" s="117"/>
      <c r="L44" s="118"/>
      <c r="M44" s="118" t="s">
        <v>199</v>
      </c>
      <c r="N44" s="10"/>
      <c r="O44" s="10"/>
      <c r="P44" s="114"/>
      <c r="Q44" s="114" t="s">
        <v>392</v>
      </c>
      <c r="R44" s="119"/>
      <c r="S44" s="119"/>
      <c r="T44" s="120"/>
      <c r="U44" s="121"/>
      <c r="V44" s="119"/>
      <c r="W44" s="119"/>
      <c r="X44" s="120"/>
      <c r="Y44" s="121"/>
      <c r="Z44" s="119"/>
      <c r="AA44" s="122"/>
      <c r="AB44" s="114"/>
      <c r="AC44" s="114"/>
      <c r="AD44" s="114"/>
      <c r="AE44" s="114"/>
      <c r="AF44" s="114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4"/>
      <c r="BF44" s="124"/>
      <c r="BG44" s="123"/>
      <c r="BH44" s="123"/>
      <c r="BI44" s="116"/>
      <c r="BJ44" s="118"/>
      <c r="BK44" s="118"/>
      <c r="BL44" s="118"/>
      <c r="BM44" s="118"/>
      <c r="BN44" s="125"/>
      <c r="BO44" s="118"/>
      <c r="BP44" s="118"/>
      <c r="BQ44" s="118"/>
      <c r="BR44" s="118"/>
      <c r="BS44" s="125"/>
      <c r="BT44" s="118"/>
      <c r="BU44" s="118"/>
      <c r="BV44" s="118"/>
      <c r="BW44" s="118"/>
      <c r="BX44" s="125"/>
      <c r="BY44" s="118"/>
      <c r="BZ44" s="118"/>
      <c r="CA44" s="118"/>
      <c r="CB44" s="118"/>
      <c r="CC44" s="125"/>
      <c r="CD44" s="118"/>
      <c r="CE44" s="114"/>
    </row>
    <row r="45" spans="1:83" s="6" customFormat="1" ht="15.5" x14ac:dyDescent="0.35">
      <c r="A45" s="113">
        <v>34</v>
      </c>
      <c r="B45" s="126" t="str">
        <f>HYPERLINK("https://sitonline.vs.ch/environnement/eaux_superficielles/fr/#/?locale=fr&amp;prelevement=SEN-1123&amp;scale=4500","SEN-1123")</f>
        <v>SEN-1123</v>
      </c>
      <c r="C45" s="114"/>
      <c r="D45" s="114"/>
      <c r="E45" s="115">
        <v>2603687</v>
      </c>
      <c r="F45" s="115"/>
      <c r="G45" s="115">
        <v>1100273</v>
      </c>
      <c r="H45" s="115"/>
      <c r="I45" s="115">
        <v>1920</v>
      </c>
      <c r="J45" s="116"/>
      <c r="K45" s="117"/>
      <c r="L45" s="118"/>
      <c r="M45" s="118" t="s">
        <v>199</v>
      </c>
      <c r="N45" s="10"/>
      <c r="O45" s="10"/>
      <c r="P45" s="114"/>
      <c r="Q45" s="114" t="s">
        <v>396</v>
      </c>
      <c r="R45" s="119"/>
      <c r="S45" s="119"/>
      <c r="T45" s="120"/>
      <c r="U45" s="121"/>
      <c r="V45" s="119"/>
      <c r="W45" s="119"/>
      <c r="X45" s="120"/>
      <c r="Y45" s="121"/>
      <c r="Z45" s="119"/>
      <c r="AA45" s="122"/>
      <c r="AB45" s="114"/>
      <c r="AC45" s="114"/>
      <c r="AD45" s="114"/>
      <c r="AE45" s="114"/>
      <c r="AF45" s="114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4"/>
      <c r="BF45" s="124"/>
      <c r="BG45" s="123"/>
      <c r="BH45" s="123"/>
      <c r="BI45" s="116"/>
      <c r="BJ45" s="118"/>
      <c r="BK45" s="118"/>
      <c r="BL45" s="118"/>
      <c r="BM45" s="118"/>
      <c r="BN45" s="125"/>
      <c r="BO45" s="118"/>
      <c r="BP45" s="118"/>
      <c r="BQ45" s="118"/>
      <c r="BR45" s="118"/>
      <c r="BS45" s="125"/>
      <c r="BT45" s="118"/>
      <c r="BU45" s="118"/>
      <c r="BV45" s="118"/>
      <c r="BW45" s="118"/>
      <c r="BX45" s="125"/>
      <c r="BY45" s="118"/>
      <c r="BZ45" s="118"/>
      <c r="CA45" s="118"/>
      <c r="CB45" s="118"/>
      <c r="CC45" s="125"/>
      <c r="CD45" s="118"/>
      <c r="CE45" s="114"/>
    </row>
    <row r="46" spans="1:83" s="6" customFormat="1" ht="15.5" x14ac:dyDescent="0.35">
      <c r="A46" s="113">
        <v>35</v>
      </c>
      <c r="B46" s="126" t="str">
        <f>HYPERLINK("https://sitonline.vs.ch/environnement/eaux_superficielles/fr/#/?locale=fr&amp;prelevement=SEN-1124&amp;scale=4500","SEN-1124")</f>
        <v>SEN-1124</v>
      </c>
      <c r="C46" s="114"/>
      <c r="D46" s="114"/>
      <c r="E46" s="115">
        <v>2603710</v>
      </c>
      <c r="F46" s="115"/>
      <c r="G46" s="115">
        <v>1106324</v>
      </c>
      <c r="H46" s="115"/>
      <c r="I46" s="115">
        <v>1560</v>
      </c>
      <c r="J46" s="116"/>
      <c r="K46" s="117"/>
      <c r="L46" s="118"/>
      <c r="M46" s="118" t="s">
        <v>199</v>
      </c>
      <c r="N46" s="10"/>
      <c r="O46" s="10"/>
      <c r="P46" s="114"/>
      <c r="Q46" s="114" t="s">
        <v>396</v>
      </c>
      <c r="R46" s="119"/>
      <c r="S46" s="119"/>
      <c r="T46" s="120"/>
      <c r="U46" s="121"/>
      <c r="V46" s="119"/>
      <c r="W46" s="119"/>
      <c r="X46" s="120"/>
      <c r="Y46" s="121"/>
      <c r="Z46" s="119"/>
      <c r="AA46" s="122"/>
      <c r="AB46" s="114"/>
      <c r="AC46" s="114"/>
      <c r="AD46" s="114"/>
      <c r="AE46" s="114"/>
      <c r="AF46" s="114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4"/>
      <c r="BF46" s="124"/>
      <c r="BG46" s="123"/>
      <c r="BH46" s="123"/>
      <c r="BI46" s="116"/>
      <c r="BJ46" s="118"/>
      <c r="BK46" s="118"/>
      <c r="BL46" s="118"/>
      <c r="BM46" s="118"/>
      <c r="BN46" s="125"/>
      <c r="BO46" s="118"/>
      <c r="BP46" s="118"/>
      <c r="BQ46" s="118"/>
      <c r="BR46" s="118"/>
      <c r="BS46" s="125"/>
      <c r="BT46" s="118"/>
      <c r="BU46" s="118"/>
      <c r="BV46" s="118"/>
      <c r="BW46" s="118"/>
      <c r="BX46" s="125"/>
      <c r="BY46" s="118"/>
      <c r="BZ46" s="118"/>
      <c r="CA46" s="118"/>
      <c r="CB46" s="118"/>
      <c r="CC46" s="125"/>
      <c r="CD46" s="118"/>
      <c r="CE46" s="114"/>
    </row>
    <row r="47" spans="1:83" s="6" customFormat="1" ht="15.5" x14ac:dyDescent="0.35">
      <c r="A47" s="113">
        <v>36</v>
      </c>
      <c r="B47" s="126" t="str">
        <f>HYPERLINK("https://sitonline.vs.ch/environnement/eaux_superficielles/fr/#/?locale=fr&amp;prelevement=SEN-1261&amp;scale=4500","SEN-1261")</f>
        <v>SEN-1261</v>
      </c>
      <c r="C47" s="114"/>
      <c r="D47" s="114" t="s">
        <v>397</v>
      </c>
      <c r="E47" s="115">
        <v>2606785</v>
      </c>
      <c r="F47" s="115"/>
      <c r="G47" s="115">
        <v>1104710</v>
      </c>
      <c r="H47" s="115"/>
      <c r="I47" s="115">
        <v>1975</v>
      </c>
      <c r="J47" s="116"/>
      <c r="K47" s="117" t="s">
        <v>398</v>
      </c>
      <c r="L47" s="118"/>
      <c r="M47" s="118" t="s">
        <v>201</v>
      </c>
      <c r="N47" s="10"/>
      <c r="O47" s="10"/>
      <c r="P47" s="114"/>
      <c r="Q47" s="114" t="s">
        <v>399</v>
      </c>
      <c r="R47" s="119"/>
      <c r="S47" s="119"/>
      <c r="T47" s="120"/>
      <c r="U47" s="121"/>
      <c r="V47" s="119"/>
      <c r="W47" s="119"/>
      <c r="X47" s="120"/>
      <c r="Y47" s="121"/>
      <c r="Z47" s="119"/>
      <c r="AA47" s="122"/>
      <c r="AB47" s="114"/>
      <c r="AC47" s="114"/>
      <c r="AD47" s="114"/>
      <c r="AE47" s="114"/>
      <c r="AF47" s="114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4"/>
      <c r="BF47" s="124"/>
      <c r="BG47" s="123"/>
      <c r="BH47" s="123"/>
      <c r="BI47" s="116"/>
      <c r="BJ47" s="118"/>
      <c r="BK47" s="118"/>
      <c r="BL47" s="118"/>
      <c r="BM47" s="118"/>
      <c r="BN47" s="125"/>
      <c r="BO47" s="118"/>
      <c r="BP47" s="118"/>
      <c r="BQ47" s="118"/>
      <c r="BR47" s="118"/>
      <c r="BS47" s="125"/>
      <c r="BT47" s="118"/>
      <c r="BU47" s="118"/>
      <c r="BV47" s="118"/>
      <c r="BW47" s="118"/>
      <c r="BX47" s="125"/>
      <c r="BY47" s="118"/>
      <c r="BZ47" s="118"/>
      <c r="CA47" s="118"/>
      <c r="CB47" s="118"/>
      <c r="CC47" s="125"/>
      <c r="CD47" s="118"/>
      <c r="CE47" s="114"/>
    </row>
    <row r="48" spans="1:83" s="6" customFormat="1" ht="15.5" x14ac:dyDescent="0.35">
      <c r="A48" s="113">
        <v>37</v>
      </c>
      <c r="B48" s="126" t="str">
        <f>HYPERLINK("https://sitonline.vs.ch/environnement/eaux_superficielles/fr/#/?locale=fr&amp;prelevement=SEN-1470&amp;scale=4500","SEN-1470")</f>
        <v>SEN-1470</v>
      </c>
      <c r="C48" s="114"/>
      <c r="D48" s="114" t="s">
        <v>400</v>
      </c>
      <c r="E48" s="115">
        <v>2602805</v>
      </c>
      <c r="F48" s="115"/>
      <c r="G48" s="115">
        <v>1095320</v>
      </c>
      <c r="H48" s="115"/>
      <c r="I48" s="115">
        <v>2445</v>
      </c>
      <c r="J48" s="116"/>
      <c r="K48" s="117" t="s">
        <v>366</v>
      </c>
      <c r="L48" s="118"/>
      <c r="M48" s="118" t="s">
        <v>204</v>
      </c>
      <c r="N48" s="10"/>
      <c r="O48" s="10"/>
      <c r="P48" s="114"/>
      <c r="Q48" s="114" t="s">
        <v>401</v>
      </c>
      <c r="R48" s="119"/>
      <c r="S48" s="119"/>
      <c r="T48" s="120"/>
      <c r="U48" s="121"/>
      <c r="V48" s="119"/>
      <c r="W48" s="119"/>
      <c r="X48" s="120"/>
      <c r="Y48" s="121"/>
      <c r="Z48" s="119"/>
      <c r="AA48" s="122"/>
      <c r="AB48" s="114"/>
      <c r="AC48" s="114"/>
      <c r="AD48" s="114"/>
      <c r="AE48" s="114"/>
      <c r="AF48" s="114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4"/>
      <c r="BF48" s="124"/>
      <c r="BG48" s="123"/>
      <c r="BH48" s="123"/>
      <c r="BI48" s="116"/>
      <c r="BJ48" s="118"/>
      <c r="BK48" s="118"/>
      <c r="BL48" s="118"/>
      <c r="BM48" s="118"/>
      <c r="BN48" s="125"/>
      <c r="BO48" s="118"/>
      <c r="BP48" s="118"/>
      <c r="BQ48" s="118"/>
      <c r="BR48" s="118"/>
      <c r="BS48" s="125"/>
      <c r="BT48" s="118"/>
      <c r="BU48" s="118"/>
      <c r="BV48" s="118"/>
      <c r="BW48" s="118"/>
      <c r="BX48" s="125"/>
      <c r="BY48" s="118"/>
      <c r="BZ48" s="118"/>
      <c r="CA48" s="118"/>
      <c r="CB48" s="118"/>
      <c r="CC48" s="125"/>
      <c r="CD48" s="118"/>
      <c r="CE48" s="114"/>
    </row>
    <row r="49" spans="1:83" s="6" customFormat="1" ht="15.5" x14ac:dyDescent="0.35">
      <c r="A49" s="113">
        <v>38</v>
      </c>
      <c r="B49" s="126" t="str">
        <f>HYPERLINK("https://sitonline.vs.ch/environnement/eaux_superficielles/fr/#/?locale=fr&amp;prelevement=SEN-1471&amp;scale=4500","SEN-1471")</f>
        <v>SEN-1471</v>
      </c>
      <c r="C49" s="114"/>
      <c r="D49" s="114" t="s">
        <v>402</v>
      </c>
      <c r="E49" s="115">
        <v>2602869</v>
      </c>
      <c r="F49" s="115"/>
      <c r="G49" s="115">
        <v>1095178</v>
      </c>
      <c r="H49" s="115"/>
      <c r="I49" s="115">
        <v>2455</v>
      </c>
      <c r="J49" s="116"/>
      <c r="K49" s="117" t="s">
        <v>366</v>
      </c>
      <c r="L49" s="118"/>
      <c r="M49" s="118" t="s">
        <v>204</v>
      </c>
      <c r="N49" s="10"/>
      <c r="O49" s="10"/>
      <c r="P49" s="114"/>
      <c r="Q49" s="114" t="s">
        <v>401</v>
      </c>
      <c r="R49" s="119"/>
      <c r="S49" s="119"/>
      <c r="T49" s="120"/>
      <c r="U49" s="121"/>
      <c r="V49" s="119"/>
      <c r="W49" s="119"/>
      <c r="X49" s="120"/>
      <c r="Y49" s="121"/>
      <c r="Z49" s="119"/>
      <c r="AA49" s="122"/>
      <c r="AB49" s="114"/>
      <c r="AC49" s="114"/>
      <c r="AD49" s="114"/>
      <c r="AE49" s="114"/>
      <c r="AF49" s="114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4"/>
      <c r="BF49" s="124"/>
      <c r="BG49" s="123"/>
      <c r="BH49" s="123"/>
      <c r="BI49" s="116"/>
      <c r="BJ49" s="118"/>
      <c r="BK49" s="118"/>
      <c r="BL49" s="118"/>
      <c r="BM49" s="118"/>
      <c r="BN49" s="125"/>
      <c r="BO49" s="118"/>
      <c r="BP49" s="118"/>
      <c r="BQ49" s="118"/>
      <c r="BR49" s="118"/>
      <c r="BS49" s="125"/>
      <c r="BT49" s="118"/>
      <c r="BU49" s="118"/>
      <c r="BV49" s="118"/>
      <c r="BW49" s="118"/>
      <c r="BX49" s="125"/>
      <c r="BY49" s="118"/>
      <c r="BZ49" s="118"/>
      <c r="CA49" s="118"/>
      <c r="CB49" s="118"/>
      <c r="CC49" s="125"/>
      <c r="CD49" s="118"/>
      <c r="CE49" s="114"/>
    </row>
    <row r="50" spans="1:83" s="6" customFormat="1" ht="15.5" x14ac:dyDescent="0.35">
      <c r="A50" s="113">
        <v>39</v>
      </c>
      <c r="B50" s="126" t="str">
        <f>HYPERLINK("https://sitonline.vs.ch/environnement/eaux_superficielles/fr/#/?locale=fr&amp;prelevement=SEN-1472&amp;scale=4500","SEN-1472")</f>
        <v>SEN-1472</v>
      </c>
      <c r="C50" s="114"/>
      <c r="D50" s="114" t="s">
        <v>403</v>
      </c>
      <c r="E50" s="115">
        <v>2602884</v>
      </c>
      <c r="F50" s="115"/>
      <c r="G50" s="115">
        <v>1094907</v>
      </c>
      <c r="H50" s="115"/>
      <c r="I50" s="115">
        <v>2469</v>
      </c>
      <c r="J50" s="116"/>
      <c r="K50" s="117" t="s">
        <v>366</v>
      </c>
      <c r="L50" s="118"/>
      <c r="M50" s="118" t="s">
        <v>204</v>
      </c>
      <c r="N50" s="10"/>
      <c r="O50" s="10"/>
      <c r="P50" s="114"/>
      <c r="Q50" s="114" t="s">
        <v>401</v>
      </c>
      <c r="R50" s="119"/>
      <c r="S50" s="119"/>
      <c r="T50" s="120"/>
      <c r="U50" s="121"/>
      <c r="V50" s="119"/>
      <c r="W50" s="119"/>
      <c r="X50" s="120"/>
      <c r="Y50" s="121"/>
      <c r="Z50" s="119"/>
      <c r="AA50" s="122"/>
      <c r="AB50" s="114"/>
      <c r="AC50" s="114"/>
      <c r="AD50" s="114"/>
      <c r="AE50" s="114"/>
      <c r="AF50" s="114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4"/>
      <c r="BF50" s="124"/>
      <c r="BG50" s="123"/>
      <c r="BH50" s="123"/>
      <c r="BI50" s="116"/>
      <c r="BJ50" s="118"/>
      <c r="BK50" s="118"/>
      <c r="BL50" s="118"/>
      <c r="BM50" s="118"/>
      <c r="BN50" s="125"/>
      <c r="BO50" s="118"/>
      <c r="BP50" s="118"/>
      <c r="BQ50" s="118"/>
      <c r="BR50" s="118"/>
      <c r="BS50" s="125"/>
      <c r="BT50" s="118"/>
      <c r="BU50" s="118"/>
      <c r="BV50" s="118"/>
      <c r="BW50" s="118"/>
      <c r="BX50" s="125"/>
      <c r="BY50" s="118"/>
      <c r="BZ50" s="118"/>
      <c r="CA50" s="118"/>
      <c r="CB50" s="118"/>
      <c r="CC50" s="125"/>
      <c r="CD50" s="118"/>
      <c r="CE50" s="114"/>
    </row>
    <row r="51" spans="1:83" s="6" customFormat="1" ht="15.5" x14ac:dyDescent="0.35">
      <c r="A51" s="113">
        <v>40</v>
      </c>
      <c r="B51" s="126" t="str">
        <f>HYPERLINK("https://sitonline.vs.ch/environnement/eaux_superficielles/fr/#/?locale=fr&amp;prelevement=SEN-845&amp;scale=4500","SEN-845")</f>
        <v>SEN-845</v>
      </c>
      <c r="C51" s="114"/>
      <c r="D51" s="114"/>
      <c r="E51" s="115">
        <v>2609283</v>
      </c>
      <c r="F51" s="115"/>
      <c r="G51" s="115">
        <v>1104012</v>
      </c>
      <c r="H51" s="115"/>
      <c r="I51" s="115">
        <v>2580</v>
      </c>
      <c r="J51" s="116"/>
      <c r="K51" s="117" t="s">
        <v>404</v>
      </c>
      <c r="L51" s="118"/>
      <c r="M51" s="118" t="s">
        <v>199</v>
      </c>
      <c r="N51" s="10"/>
      <c r="O51" s="10"/>
      <c r="P51" s="114"/>
      <c r="Q51" s="114" t="s">
        <v>396</v>
      </c>
      <c r="R51" s="119"/>
      <c r="S51" s="119"/>
      <c r="T51" s="120"/>
      <c r="U51" s="121"/>
      <c r="V51" s="119"/>
      <c r="W51" s="119"/>
      <c r="X51" s="120"/>
      <c r="Y51" s="121"/>
      <c r="Z51" s="119"/>
      <c r="AA51" s="122"/>
      <c r="AB51" s="114"/>
      <c r="AC51" s="114"/>
      <c r="AD51" s="114"/>
      <c r="AE51" s="114"/>
      <c r="AF51" s="114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4"/>
      <c r="BF51" s="124"/>
      <c r="BG51" s="123"/>
      <c r="BH51" s="123"/>
      <c r="BI51" s="116"/>
      <c r="BJ51" s="118"/>
      <c r="BK51" s="118"/>
      <c r="BL51" s="118"/>
      <c r="BM51" s="118"/>
      <c r="BN51" s="125"/>
      <c r="BO51" s="118"/>
      <c r="BP51" s="118"/>
      <c r="BQ51" s="118"/>
      <c r="BR51" s="118"/>
      <c r="BS51" s="125"/>
      <c r="BT51" s="118"/>
      <c r="BU51" s="118"/>
      <c r="BV51" s="118"/>
      <c r="BW51" s="118"/>
      <c r="BX51" s="125"/>
      <c r="BY51" s="118"/>
      <c r="BZ51" s="118"/>
      <c r="CA51" s="118"/>
      <c r="CB51" s="118"/>
      <c r="CC51" s="125"/>
      <c r="CD51" s="118"/>
      <c r="CE51" s="114"/>
    </row>
    <row r="52" spans="1:83" s="6" customFormat="1" ht="15.5" x14ac:dyDescent="0.35">
      <c r="A52" s="113">
        <v>41</v>
      </c>
      <c r="B52" s="126" t="str">
        <f>HYPERLINK("https://sitonline.vs.ch/environnement/eaux_superficielles/fr/#/?locale=fr&amp;prelevement=SEN-846&amp;scale=4500","SEN-846")</f>
        <v>SEN-846</v>
      </c>
      <c r="C52" s="114"/>
      <c r="D52" s="114"/>
      <c r="E52" s="115">
        <v>2608294</v>
      </c>
      <c r="F52" s="115"/>
      <c r="G52" s="115">
        <v>1103789</v>
      </c>
      <c r="H52" s="115"/>
      <c r="I52" s="115">
        <v>2355</v>
      </c>
      <c r="J52" s="116"/>
      <c r="K52" s="117"/>
      <c r="L52" s="118"/>
      <c r="M52" s="118" t="s">
        <v>199</v>
      </c>
      <c r="N52" s="10"/>
      <c r="O52" s="10"/>
      <c r="P52" s="114"/>
      <c r="Q52" s="114" t="s">
        <v>396</v>
      </c>
      <c r="R52" s="119"/>
      <c r="S52" s="119"/>
      <c r="T52" s="120"/>
      <c r="U52" s="121"/>
      <c r="V52" s="119"/>
      <c r="W52" s="119"/>
      <c r="X52" s="120"/>
      <c r="Y52" s="121"/>
      <c r="Z52" s="119"/>
      <c r="AA52" s="122"/>
      <c r="AB52" s="114"/>
      <c r="AC52" s="114"/>
      <c r="AD52" s="114"/>
      <c r="AE52" s="114"/>
      <c r="AF52" s="114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4"/>
      <c r="BF52" s="124"/>
      <c r="BG52" s="123"/>
      <c r="BH52" s="123"/>
      <c r="BI52" s="116"/>
      <c r="BJ52" s="118"/>
      <c r="BK52" s="118"/>
      <c r="BL52" s="118"/>
      <c r="BM52" s="118"/>
      <c r="BN52" s="125"/>
      <c r="BO52" s="118"/>
      <c r="BP52" s="118"/>
      <c r="BQ52" s="118"/>
      <c r="BR52" s="118"/>
      <c r="BS52" s="125"/>
      <c r="BT52" s="118"/>
      <c r="BU52" s="118"/>
      <c r="BV52" s="118"/>
      <c r="BW52" s="118"/>
      <c r="BX52" s="125"/>
      <c r="BY52" s="118"/>
      <c r="BZ52" s="118"/>
      <c r="CA52" s="118"/>
      <c r="CB52" s="118"/>
      <c r="CC52" s="125"/>
      <c r="CD52" s="118"/>
      <c r="CE52" s="114"/>
    </row>
    <row r="53" spans="1:83" s="6" customFormat="1" ht="15.5" x14ac:dyDescent="0.35">
      <c r="A53" s="113">
        <v>42</v>
      </c>
      <c r="B53" s="126" t="str">
        <f>HYPERLINK("https://sitonline.vs.ch/environnement/eaux_superficielles/fr/#/?locale=fr&amp;prelevement=SEN-847&amp;scale=4500","SEN-847")</f>
        <v>SEN-847</v>
      </c>
      <c r="C53" s="114"/>
      <c r="D53" s="114"/>
      <c r="E53" s="115">
        <v>2608207</v>
      </c>
      <c r="F53" s="115"/>
      <c r="G53" s="115">
        <v>1103811</v>
      </c>
      <c r="H53" s="115"/>
      <c r="I53" s="115">
        <v>2335</v>
      </c>
      <c r="J53" s="116"/>
      <c r="K53" s="117"/>
      <c r="L53" s="118"/>
      <c r="M53" s="118" t="s">
        <v>199</v>
      </c>
      <c r="N53" s="10"/>
      <c r="O53" s="10"/>
      <c r="P53" s="114"/>
      <c r="Q53" s="114" t="s">
        <v>396</v>
      </c>
      <c r="R53" s="119"/>
      <c r="S53" s="119"/>
      <c r="T53" s="120"/>
      <c r="U53" s="121"/>
      <c r="V53" s="119"/>
      <c r="W53" s="119"/>
      <c r="X53" s="120"/>
      <c r="Y53" s="121"/>
      <c r="Z53" s="119"/>
      <c r="AA53" s="122"/>
      <c r="AB53" s="114"/>
      <c r="AC53" s="114"/>
      <c r="AD53" s="114"/>
      <c r="AE53" s="114"/>
      <c r="AF53" s="114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4"/>
      <c r="BF53" s="124"/>
      <c r="BG53" s="123"/>
      <c r="BH53" s="123"/>
      <c r="BI53" s="116"/>
      <c r="BJ53" s="118"/>
      <c r="BK53" s="118"/>
      <c r="BL53" s="118"/>
      <c r="BM53" s="118"/>
      <c r="BN53" s="125"/>
      <c r="BO53" s="118"/>
      <c r="BP53" s="118"/>
      <c r="BQ53" s="118"/>
      <c r="BR53" s="118"/>
      <c r="BS53" s="125"/>
      <c r="BT53" s="118"/>
      <c r="BU53" s="118"/>
      <c r="BV53" s="118"/>
      <c r="BW53" s="118"/>
      <c r="BX53" s="125"/>
      <c r="BY53" s="118"/>
      <c r="BZ53" s="118"/>
      <c r="CA53" s="118"/>
      <c r="CB53" s="118"/>
      <c r="CC53" s="125"/>
      <c r="CD53" s="118"/>
      <c r="CE53" s="114"/>
    </row>
    <row r="54" spans="1:83" s="6" customFormat="1" ht="15.5" x14ac:dyDescent="0.35">
      <c r="A54" s="113">
        <v>43</v>
      </c>
      <c r="B54" s="126" t="str">
        <f>HYPERLINK("https://sitonline.vs.ch/environnement/eaux_superficielles/fr/#/?locale=fr&amp;prelevement=SEN-850&amp;scale=4500","SEN-850")</f>
        <v>SEN-850</v>
      </c>
      <c r="C54" s="114"/>
      <c r="D54" s="114"/>
      <c r="E54" s="115">
        <v>2603150</v>
      </c>
      <c r="F54" s="115"/>
      <c r="G54" s="115">
        <v>1099890</v>
      </c>
      <c r="H54" s="115"/>
      <c r="I54" s="115">
        <v>2109</v>
      </c>
      <c r="J54" s="116"/>
      <c r="K54" s="117"/>
      <c r="L54" s="118"/>
      <c r="M54" s="118" t="s">
        <v>199</v>
      </c>
      <c r="N54" s="10"/>
      <c r="O54" s="10"/>
      <c r="P54" s="114"/>
      <c r="Q54" s="114" t="s">
        <v>396</v>
      </c>
      <c r="R54" s="119"/>
      <c r="S54" s="119"/>
      <c r="T54" s="120"/>
      <c r="U54" s="121"/>
      <c r="V54" s="119"/>
      <c r="W54" s="119"/>
      <c r="X54" s="120"/>
      <c r="Y54" s="121"/>
      <c r="Z54" s="119"/>
      <c r="AA54" s="122"/>
      <c r="AB54" s="114"/>
      <c r="AC54" s="114"/>
      <c r="AD54" s="114"/>
      <c r="AE54" s="114"/>
      <c r="AF54" s="114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4"/>
      <c r="BF54" s="124"/>
      <c r="BG54" s="123"/>
      <c r="BH54" s="123"/>
      <c r="BI54" s="116"/>
      <c r="BJ54" s="118"/>
      <c r="BK54" s="118"/>
      <c r="BL54" s="118"/>
      <c r="BM54" s="118"/>
      <c r="BN54" s="125"/>
      <c r="BO54" s="118"/>
      <c r="BP54" s="118"/>
      <c r="BQ54" s="118"/>
      <c r="BR54" s="118"/>
      <c r="BS54" s="125"/>
      <c r="BT54" s="118"/>
      <c r="BU54" s="118"/>
      <c r="BV54" s="118"/>
      <c r="BW54" s="118"/>
      <c r="BX54" s="125"/>
      <c r="BY54" s="118"/>
      <c r="BZ54" s="118"/>
      <c r="CA54" s="118"/>
      <c r="CB54" s="118"/>
      <c r="CC54" s="125"/>
      <c r="CD54" s="118"/>
      <c r="CE54" s="114"/>
    </row>
    <row r="55" spans="1:83" s="6" customFormat="1" ht="15.5" x14ac:dyDescent="0.35">
      <c r="A55" s="113">
        <v>44</v>
      </c>
      <c r="B55" s="126" t="str">
        <f>HYPERLINK("https://sitonline.vs.ch/environnement/eaux_superficielles/fr/#/?locale=fr&amp;prelevement=SEN-851&amp;scale=4500","SEN-851")</f>
        <v>SEN-851</v>
      </c>
      <c r="C55" s="114"/>
      <c r="D55" s="114"/>
      <c r="E55" s="115">
        <v>2603130</v>
      </c>
      <c r="F55" s="115"/>
      <c r="G55" s="115">
        <v>1099756</v>
      </c>
      <c r="H55" s="115"/>
      <c r="I55" s="115">
        <v>2098</v>
      </c>
      <c r="J55" s="116"/>
      <c r="K55" s="117"/>
      <c r="L55" s="118"/>
      <c r="M55" s="118" t="s">
        <v>199</v>
      </c>
      <c r="N55" s="10"/>
      <c r="O55" s="10"/>
      <c r="P55" s="114"/>
      <c r="Q55" s="114" t="s">
        <v>396</v>
      </c>
      <c r="R55" s="119"/>
      <c r="S55" s="119"/>
      <c r="T55" s="120"/>
      <c r="U55" s="121"/>
      <c r="V55" s="119"/>
      <c r="W55" s="119"/>
      <c r="X55" s="120"/>
      <c r="Y55" s="121"/>
      <c r="Z55" s="119"/>
      <c r="AA55" s="122"/>
      <c r="AB55" s="114"/>
      <c r="AC55" s="114"/>
      <c r="AD55" s="114"/>
      <c r="AE55" s="114"/>
      <c r="AF55" s="114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4"/>
      <c r="BF55" s="124"/>
      <c r="BG55" s="123"/>
      <c r="BH55" s="123"/>
      <c r="BI55" s="116"/>
      <c r="BJ55" s="118"/>
      <c r="BK55" s="118"/>
      <c r="BL55" s="118"/>
      <c r="BM55" s="118"/>
      <c r="BN55" s="125"/>
      <c r="BO55" s="118"/>
      <c r="BP55" s="118"/>
      <c r="BQ55" s="118"/>
      <c r="BR55" s="118"/>
      <c r="BS55" s="125"/>
      <c r="BT55" s="118"/>
      <c r="BU55" s="118"/>
      <c r="BV55" s="118"/>
      <c r="BW55" s="118"/>
      <c r="BX55" s="125"/>
      <c r="BY55" s="118"/>
      <c r="BZ55" s="118"/>
      <c r="CA55" s="118"/>
      <c r="CB55" s="118"/>
      <c r="CC55" s="125"/>
      <c r="CD55" s="118"/>
      <c r="CE55" s="114"/>
    </row>
    <row r="56" spans="1:83" s="6" customFormat="1" ht="15.5" x14ac:dyDescent="0.35">
      <c r="A56" s="113">
        <v>45</v>
      </c>
      <c r="B56" s="126" t="str">
        <f>HYPERLINK("https://sitonline.vs.ch/environnement/eaux_superficielles/fr/#/?locale=fr&amp;prelevement=SEN-854&amp;scale=4500","SEN-854")</f>
        <v>SEN-854</v>
      </c>
      <c r="C56" s="114"/>
      <c r="D56" s="114"/>
      <c r="E56" s="115">
        <v>2602430</v>
      </c>
      <c r="F56" s="115"/>
      <c r="G56" s="115">
        <v>1099692</v>
      </c>
      <c r="H56" s="115"/>
      <c r="I56" s="115">
        <v>2175</v>
      </c>
      <c r="J56" s="116"/>
      <c r="K56" s="117"/>
      <c r="L56" s="118"/>
      <c r="M56" s="118" t="s">
        <v>199</v>
      </c>
      <c r="N56" s="10"/>
      <c r="O56" s="10"/>
      <c r="P56" s="114"/>
      <c r="Q56" s="114" t="s">
        <v>396</v>
      </c>
      <c r="R56" s="119"/>
      <c r="S56" s="119"/>
      <c r="T56" s="120"/>
      <c r="U56" s="121"/>
      <c r="V56" s="119"/>
      <c r="W56" s="119"/>
      <c r="X56" s="120"/>
      <c r="Y56" s="121"/>
      <c r="Z56" s="119"/>
      <c r="AA56" s="122"/>
      <c r="AB56" s="114"/>
      <c r="AC56" s="114"/>
      <c r="AD56" s="114"/>
      <c r="AE56" s="114"/>
      <c r="AF56" s="114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4"/>
      <c r="BF56" s="124"/>
      <c r="BG56" s="123"/>
      <c r="BH56" s="123"/>
      <c r="BI56" s="116"/>
      <c r="BJ56" s="118"/>
      <c r="BK56" s="118"/>
      <c r="BL56" s="118"/>
      <c r="BM56" s="118"/>
      <c r="BN56" s="125"/>
      <c r="BO56" s="118"/>
      <c r="BP56" s="118"/>
      <c r="BQ56" s="118"/>
      <c r="BR56" s="118"/>
      <c r="BS56" s="125"/>
      <c r="BT56" s="118"/>
      <c r="BU56" s="118"/>
      <c r="BV56" s="118"/>
      <c r="BW56" s="118"/>
      <c r="BX56" s="125"/>
      <c r="BY56" s="118"/>
      <c r="BZ56" s="118"/>
      <c r="CA56" s="118"/>
      <c r="CB56" s="118"/>
      <c r="CC56" s="125"/>
      <c r="CD56" s="118"/>
      <c r="CE56" s="114"/>
    </row>
    <row r="57" spans="1:83" s="6" customFormat="1" ht="15.5" x14ac:dyDescent="0.35">
      <c r="A57" s="113">
        <v>46</v>
      </c>
      <c r="B57" s="126" t="str">
        <f>HYPERLINK("https://sitonline.vs.ch/environnement/eaux_superficielles/fr/#/?locale=fr&amp;prelevement=SEN-861&amp;scale=4500","SEN-861")</f>
        <v>SEN-861</v>
      </c>
      <c r="C57" s="114"/>
      <c r="D57" s="114"/>
      <c r="E57" s="115">
        <v>2600756</v>
      </c>
      <c r="F57" s="115"/>
      <c r="G57" s="115">
        <v>1106185</v>
      </c>
      <c r="H57" s="115"/>
      <c r="I57" s="115">
        <v>2241</v>
      </c>
      <c r="J57" s="116"/>
      <c r="K57" s="117"/>
      <c r="L57" s="118"/>
      <c r="M57" s="118" t="s">
        <v>199</v>
      </c>
      <c r="N57" s="10"/>
      <c r="O57" s="10"/>
      <c r="P57" s="114"/>
      <c r="Q57" s="114" t="s">
        <v>396</v>
      </c>
      <c r="R57" s="119"/>
      <c r="S57" s="119"/>
      <c r="T57" s="120"/>
      <c r="U57" s="121"/>
      <c r="V57" s="119"/>
      <c r="W57" s="119"/>
      <c r="X57" s="120"/>
      <c r="Y57" s="121"/>
      <c r="Z57" s="119"/>
      <c r="AA57" s="122"/>
      <c r="AB57" s="114"/>
      <c r="AC57" s="114"/>
      <c r="AD57" s="114"/>
      <c r="AE57" s="114"/>
      <c r="AF57" s="114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4"/>
      <c r="BF57" s="124"/>
      <c r="BG57" s="123"/>
      <c r="BH57" s="123"/>
      <c r="BI57" s="116"/>
      <c r="BJ57" s="118"/>
      <c r="BK57" s="118"/>
      <c r="BL57" s="118"/>
      <c r="BM57" s="118"/>
      <c r="BN57" s="125"/>
      <c r="BO57" s="118"/>
      <c r="BP57" s="118"/>
      <c r="BQ57" s="118"/>
      <c r="BR57" s="118"/>
      <c r="BS57" s="125"/>
      <c r="BT57" s="118"/>
      <c r="BU57" s="118"/>
      <c r="BV57" s="118"/>
      <c r="BW57" s="118"/>
      <c r="BX57" s="125"/>
      <c r="BY57" s="118"/>
      <c r="BZ57" s="118"/>
      <c r="CA57" s="118"/>
      <c r="CB57" s="118"/>
      <c r="CC57" s="125"/>
      <c r="CD57" s="118"/>
      <c r="CE57" s="114"/>
    </row>
    <row r="58" spans="1:83" s="6" customFormat="1" ht="15.5" x14ac:dyDescent="0.35">
      <c r="A58" s="113">
        <v>47</v>
      </c>
      <c r="B58" s="126" t="str">
        <f>HYPERLINK("https://sitonline.vs.ch/environnement/eaux_superficielles/fr/#/?locale=fr&amp;prelevement=SEN-862&amp;scale=4500","SEN-862")</f>
        <v>SEN-862</v>
      </c>
      <c r="C58" s="114"/>
      <c r="D58" s="114"/>
      <c r="E58" s="115">
        <v>2600719</v>
      </c>
      <c r="F58" s="115"/>
      <c r="G58" s="115">
        <v>1106192</v>
      </c>
      <c r="H58" s="115"/>
      <c r="I58" s="115">
        <v>2248</v>
      </c>
      <c r="J58" s="116"/>
      <c r="K58" s="117"/>
      <c r="L58" s="118"/>
      <c r="M58" s="118" t="s">
        <v>199</v>
      </c>
      <c r="N58" s="10"/>
      <c r="O58" s="10"/>
      <c r="P58" s="114"/>
      <c r="Q58" s="114" t="s">
        <v>396</v>
      </c>
      <c r="R58" s="119"/>
      <c r="S58" s="119"/>
      <c r="T58" s="120"/>
      <c r="U58" s="121"/>
      <c r="V58" s="119"/>
      <c r="W58" s="119"/>
      <c r="X58" s="120"/>
      <c r="Y58" s="121"/>
      <c r="Z58" s="119"/>
      <c r="AA58" s="122"/>
      <c r="AB58" s="114"/>
      <c r="AC58" s="114"/>
      <c r="AD58" s="114"/>
      <c r="AE58" s="114"/>
      <c r="AF58" s="114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124"/>
      <c r="BF58" s="124"/>
      <c r="BG58" s="123"/>
      <c r="BH58" s="123"/>
      <c r="BI58" s="116"/>
      <c r="BJ58" s="118"/>
      <c r="BK58" s="118"/>
      <c r="BL58" s="118"/>
      <c r="BM58" s="118"/>
      <c r="BN58" s="125"/>
      <c r="BO58" s="118"/>
      <c r="BP58" s="118"/>
      <c r="BQ58" s="118"/>
      <c r="BR58" s="118"/>
      <c r="BS58" s="125"/>
      <c r="BT58" s="118"/>
      <c r="BU58" s="118"/>
      <c r="BV58" s="118"/>
      <c r="BW58" s="118"/>
      <c r="BX58" s="125"/>
      <c r="BY58" s="118"/>
      <c r="BZ58" s="118"/>
      <c r="CA58" s="118"/>
      <c r="CB58" s="118"/>
      <c r="CC58" s="125"/>
      <c r="CD58" s="118"/>
      <c r="CE58" s="114"/>
    </row>
    <row r="59" spans="1:83" s="6" customFormat="1" ht="15.5" x14ac:dyDescent="0.35">
      <c r="A59" s="113">
        <v>48</v>
      </c>
      <c r="B59" s="126" t="str">
        <f>HYPERLINK("https://sitonline.vs.ch/environnement/eaux_superficielles/fr/#/?locale=fr&amp;prelevement=SEN-863&amp;scale=4500","SEN-863")</f>
        <v>SEN-863</v>
      </c>
      <c r="C59" s="114"/>
      <c r="D59" s="114"/>
      <c r="E59" s="115">
        <v>2600741</v>
      </c>
      <c r="F59" s="115"/>
      <c r="G59" s="115">
        <v>1106183</v>
      </c>
      <c r="H59" s="115"/>
      <c r="I59" s="115">
        <v>2244</v>
      </c>
      <c r="J59" s="116"/>
      <c r="K59" s="117"/>
      <c r="L59" s="118"/>
      <c r="M59" s="118" t="s">
        <v>199</v>
      </c>
      <c r="N59" s="10"/>
      <c r="O59" s="10"/>
      <c r="P59" s="114"/>
      <c r="Q59" s="114" t="s">
        <v>396</v>
      </c>
      <c r="R59" s="119"/>
      <c r="S59" s="119"/>
      <c r="T59" s="120"/>
      <c r="U59" s="121"/>
      <c r="V59" s="119"/>
      <c r="W59" s="119"/>
      <c r="X59" s="120"/>
      <c r="Y59" s="121"/>
      <c r="Z59" s="119"/>
      <c r="AA59" s="122"/>
      <c r="AB59" s="114"/>
      <c r="AC59" s="114"/>
      <c r="AD59" s="114"/>
      <c r="AE59" s="114"/>
      <c r="AF59" s="114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4"/>
      <c r="BF59" s="124"/>
      <c r="BG59" s="123"/>
      <c r="BH59" s="123"/>
      <c r="BI59" s="116"/>
      <c r="BJ59" s="118"/>
      <c r="BK59" s="118"/>
      <c r="BL59" s="118"/>
      <c r="BM59" s="118"/>
      <c r="BN59" s="125"/>
      <c r="BO59" s="118"/>
      <c r="BP59" s="118"/>
      <c r="BQ59" s="118"/>
      <c r="BR59" s="118"/>
      <c r="BS59" s="125"/>
      <c r="BT59" s="118"/>
      <c r="BU59" s="118"/>
      <c r="BV59" s="118"/>
      <c r="BW59" s="118"/>
      <c r="BX59" s="125"/>
      <c r="BY59" s="118"/>
      <c r="BZ59" s="118"/>
      <c r="CA59" s="118"/>
      <c r="CB59" s="118"/>
      <c r="CC59" s="125"/>
      <c r="CD59" s="118"/>
      <c r="CE59" s="114"/>
    </row>
    <row r="60" spans="1:83" s="6" customFormat="1" ht="15.5" x14ac:dyDescent="0.35">
      <c r="A60" s="113">
        <v>49</v>
      </c>
      <c r="B60" s="126" t="str">
        <f>HYPERLINK("https://sitonline.vs.ch/environnement/eaux_superficielles/fr/#/?locale=fr&amp;prelevement=SEN-864&amp;scale=4500","SEN-864")</f>
        <v>SEN-864</v>
      </c>
      <c r="C60" s="114"/>
      <c r="D60" s="114"/>
      <c r="E60" s="115">
        <v>2600781</v>
      </c>
      <c r="F60" s="115"/>
      <c r="G60" s="115">
        <v>1106211</v>
      </c>
      <c r="H60" s="115"/>
      <c r="I60" s="115">
        <v>2233</v>
      </c>
      <c r="J60" s="116"/>
      <c r="K60" s="117"/>
      <c r="L60" s="118"/>
      <c r="M60" s="118" t="s">
        <v>199</v>
      </c>
      <c r="N60" s="10"/>
      <c r="O60" s="10"/>
      <c r="P60" s="114"/>
      <c r="Q60" s="114" t="s">
        <v>396</v>
      </c>
      <c r="R60" s="119"/>
      <c r="S60" s="119"/>
      <c r="T60" s="120"/>
      <c r="U60" s="121"/>
      <c r="V60" s="119"/>
      <c r="W60" s="119"/>
      <c r="X60" s="120"/>
      <c r="Y60" s="121"/>
      <c r="Z60" s="119"/>
      <c r="AA60" s="122"/>
      <c r="AB60" s="114"/>
      <c r="AC60" s="114"/>
      <c r="AD60" s="114"/>
      <c r="AE60" s="114"/>
      <c r="AF60" s="114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4"/>
      <c r="BF60" s="124"/>
      <c r="BG60" s="123"/>
      <c r="BH60" s="123"/>
      <c r="BI60" s="116"/>
      <c r="BJ60" s="118"/>
      <c r="BK60" s="118"/>
      <c r="BL60" s="118"/>
      <c r="BM60" s="118"/>
      <c r="BN60" s="125"/>
      <c r="BO60" s="118"/>
      <c r="BP60" s="118"/>
      <c r="BQ60" s="118"/>
      <c r="BR60" s="118"/>
      <c r="BS60" s="125"/>
      <c r="BT60" s="118"/>
      <c r="BU60" s="118"/>
      <c r="BV60" s="118"/>
      <c r="BW60" s="118"/>
      <c r="BX60" s="125"/>
      <c r="BY60" s="118"/>
      <c r="BZ60" s="118"/>
      <c r="CA60" s="118"/>
      <c r="CB60" s="118"/>
      <c r="CC60" s="125"/>
      <c r="CD60" s="118"/>
      <c r="CE60" s="114"/>
    </row>
    <row r="61" spans="1:83" s="6" customFormat="1" ht="15.5" x14ac:dyDescent="0.35">
      <c r="A61" s="113">
        <v>50</v>
      </c>
      <c r="B61" s="126" t="str">
        <f>HYPERLINK("https://sitonline.vs.ch/environnement/eaux_superficielles/fr/#/?locale=fr&amp;prelevement=SEN-865&amp;scale=4500","SEN-865")</f>
        <v>SEN-865</v>
      </c>
      <c r="C61" s="114"/>
      <c r="D61" s="114"/>
      <c r="E61" s="115">
        <v>2600785</v>
      </c>
      <c r="F61" s="115"/>
      <c r="G61" s="115">
        <v>1106199</v>
      </c>
      <c r="H61" s="115"/>
      <c r="I61" s="115">
        <v>2232</v>
      </c>
      <c r="J61" s="116"/>
      <c r="K61" s="117"/>
      <c r="L61" s="118"/>
      <c r="M61" s="118" t="s">
        <v>199</v>
      </c>
      <c r="N61" s="10"/>
      <c r="O61" s="10"/>
      <c r="P61" s="114"/>
      <c r="Q61" s="114" t="s">
        <v>396</v>
      </c>
      <c r="R61" s="119"/>
      <c r="S61" s="119"/>
      <c r="T61" s="120"/>
      <c r="U61" s="121"/>
      <c r="V61" s="119"/>
      <c r="W61" s="119"/>
      <c r="X61" s="120"/>
      <c r="Y61" s="121"/>
      <c r="Z61" s="119"/>
      <c r="AA61" s="122"/>
      <c r="AB61" s="114"/>
      <c r="AC61" s="114"/>
      <c r="AD61" s="114"/>
      <c r="AE61" s="114"/>
      <c r="AF61" s="114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  <c r="BD61" s="123"/>
      <c r="BE61" s="124"/>
      <c r="BF61" s="124"/>
      <c r="BG61" s="123"/>
      <c r="BH61" s="123"/>
      <c r="BI61" s="116"/>
      <c r="BJ61" s="118"/>
      <c r="BK61" s="118"/>
      <c r="BL61" s="118"/>
      <c r="BM61" s="118"/>
      <c r="BN61" s="125"/>
      <c r="BO61" s="118"/>
      <c r="BP61" s="118"/>
      <c r="BQ61" s="118"/>
      <c r="BR61" s="118"/>
      <c r="BS61" s="125"/>
      <c r="BT61" s="118"/>
      <c r="BU61" s="118"/>
      <c r="BV61" s="118"/>
      <c r="BW61" s="118"/>
      <c r="BX61" s="125"/>
      <c r="BY61" s="118"/>
      <c r="BZ61" s="118"/>
      <c r="CA61" s="118"/>
      <c r="CB61" s="118"/>
      <c r="CC61" s="125"/>
      <c r="CD61" s="118"/>
      <c r="CE61" s="114"/>
    </row>
    <row r="62" spans="1:83" s="6" customFormat="1" ht="15.5" x14ac:dyDescent="0.35">
      <c r="A62" s="113">
        <v>51</v>
      </c>
      <c r="B62" s="126" t="str">
        <f>HYPERLINK("https://sitonline.vs.ch/environnement/eaux_superficielles/fr/#/?locale=fr&amp;prelevement=SEN-866&amp;scale=4500","SEN-866")</f>
        <v>SEN-866</v>
      </c>
      <c r="C62" s="114"/>
      <c r="D62" s="114"/>
      <c r="E62" s="115">
        <v>2600801</v>
      </c>
      <c r="F62" s="115"/>
      <c r="G62" s="115">
        <v>1106165</v>
      </c>
      <c r="H62" s="115"/>
      <c r="I62" s="115">
        <v>2223</v>
      </c>
      <c r="J62" s="116"/>
      <c r="K62" s="117"/>
      <c r="L62" s="118"/>
      <c r="M62" s="118" t="s">
        <v>199</v>
      </c>
      <c r="N62" s="10"/>
      <c r="O62" s="10"/>
      <c r="P62" s="114"/>
      <c r="Q62" s="114" t="s">
        <v>396</v>
      </c>
      <c r="R62" s="119"/>
      <c r="S62" s="119"/>
      <c r="T62" s="120"/>
      <c r="U62" s="121"/>
      <c r="V62" s="119"/>
      <c r="W62" s="119"/>
      <c r="X62" s="120"/>
      <c r="Y62" s="121"/>
      <c r="Z62" s="119"/>
      <c r="AA62" s="122"/>
      <c r="AB62" s="114"/>
      <c r="AC62" s="114"/>
      <c r="AD62" s="114"/>
      <c r="AE62" s="114"/>
      <c r="AF62" s="114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4"/>
      <c r="BF62" s="124"/>
      <c r="BG62" s="123"/>
      <c r="BH62" s="123"/>
      <c r="BI62" s="116"/>
      <c r="BJ62" s="118"/>
      <c r="BK62" s="118"/>
      <c r="BL62" s="118"/>
      <c r="BM62" s="118"/>
      <c r="BN62" s="125"/>
      <c r="BO62" s="118"/>
      <c r="BP62" s="118"/>
      <c r="BQ62" s="118"/>
      <c r="BR62" s="118"/>
      <c r="BS62" s="125"/>
      <c r="BT62" s="118"/>
      <c r="BU62" s="118"/>
      <c r="BV62" s="118"/>
      <c r="BW62" s="118"/>
      <c r="BX62" s="125"/>
      <c r="BY62" s="118"/>
      <c r="BZ62" s="118"/>
      <c r="CA62" s="118"/>
      <c r="CB62" s="118"/>
      <c r="CC62" s="125"/>
      <c r="CD62" s="118"/>
      <c r="CE62" s="114"/>
    </row>
    <row r="63" spans="1:83" s="6" customFormat="1" ht="15.5" x14ac:dyDescent="0.35">
      <c r="A63" s="113">
        <v>52</v>
      </c>
      <c r="B63" s="126" t="str">
        <f>HYPERLINK("https://sitonline.vs.ch/environnement/eaux_superficielles/fr/#/?locale=fr&amp;prelevement=SEN-867&amp;scale=4500","SEN-867")</f>
        <v>SEN-867</v>
      </c>
      <c r="C63" s="114"/>
      <c r="D63" s="114"/>
      <c r="E63" s="115">
        <v>2600756</v>
      </c>
      <c r="F63" s="115"/>
      <c r="G63" s="115">
        <v>1106294</v>
      </c>
      <c r="H63" s="115"/>
      <c r="I63" s="115">
        <v>2240</v>
      </c>
      <c r="J63" s="116"/>
      <c r="K63" s="117"/>
      <c r="L63" s="118"/>
      <c r="M63" s="118" t="s">
        <v>199</v>
      </c>
      <c r="N63" s="10"/>
      <c r="O63" s="10"/>
      <c r="P63" s="114"/>
      <c r="Q63" s="114" t="s">
        <v>396</v>
      </c>
      <c r="R63" s="119"/>
      <c r="S63" s="119"/>
      <c r="T63" s="120"/>
      <c r="U63" s="121"/>
      <c r="V63" s="119"/>
      <c r="W63" s="119"/>
      <c r="X63" s="120"/>
      <c r="Y63" s="121"/>
      <c r="Z63" s="119"/>
      <c r="AA63" s="122"/>
      <c r="AB63" s="114"/>
      <c r="AC63" s="114"/>
      <c r="AD63" s="114"/>
      <c r="AE63" s="114"/>
      <c r="AF63" s="114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4"/>
      <c r="BF63" s="124"/>
      <c r="BG63" s="123"/>
      <c r="BH63" s="123"/>
      <c r="BI63" s="116"/>
      <c r="BJ63" s="118"/>
      <c r="BK63" s="118"/>
      <c r="BL63" s="118"/>
      <c r="BM63" s="118"/>
      <c r="BN63" s="125"/>
      <c r="BO63" s="118"/>
      <c r="BP63" s="118"/>
      <c r="BQ63" s="118"/>
      <c r="BR63" s="118"/>
      <c r="BS63" s="125"/>
      <c r="BT63" s="118"/>
      <c r="BU63" s="118"/>
      <c r="BV63" s="118"/>
      <c r="BW63" s="118"/>
      <c r="BX63" s="125"/>
      <c r="BY63" s="118"/>
      <c r="BZ63" s="118"/>
      <c r="CA63" s="118"/>
      <c r="CB63" s="118"/>
      <c r="CC63" s="125"/>
      <c r="CD63" s="118"/>
      <c r="CE63" s="114"/>
    </row>
    <row r="64" spans="1:83" s="6" customFormat="1" ht="15.5" x14ac:dyDescent="0.35">
      <c r="A64" s="113">
        <v>53</v>
      </c>
      <c r="B64" s="126" t="str">
        <f>HYPERLINK("https://sitonline.vs.ch/environnement/eaux_superficielles/fr/#/?locale=fr&amp;prelevement=SPE-1525&amp;scale=4500","SPE-1525")</f>
        <v>SPE-1525</v>
      </c>
      <c r="C64" s="114"/>
      <c r="D64" s="114" t="s">
        <v>405</v>
      </c>
      <c r="E64" s="115">
        <v>2604230</v>
      </c>
      <c r="F64" s="115"/>
      <c r="G64" s="115">
        <v>1106736</v>
      </c>
      <c r="H64" s="115"/>
      <c r="I64" s="115">
        <v>1346</v>
      </c>
      <c r="J64" s="116"/>
      <c r="K64" s="117" t="s">
        <v>406</v>
      </c>
      <c r="L64" s="118"/>
      <c r="M64" s="118" t="s">
        <v>214</v>
      </c>
      <c r="N64" s="10"/>
      <c r="O64" s="10"/>
      <c r="P64" s="114"/>
      <c r="Q64" s="114" t="s">
        <v>407</v>
      </c>
      <c r="R64" s="119"/>
      <c r="S64" s="119"/>
      <c r="T64" s="120"/>
      <c r="U64" s="121"/>
      <c r="V64" s="119"/>
      <c r="W64" s="119" t="s">
        <v>104</v>
      </c>
      <c r="X64" s="120">
        <v>44376</v>
      </c>
      <c r="Y64" s="121">
        <v>10</v>
      </c>
      <c r="Z64" s="129" t="s">
        <v>413</v>
      </c>
      <c r="AA64" s="122"/>
      <c r="AB64" s="114"/>
      <c r="AC64" s="114"/>
      <c r="AD64" s="114"/>
      <c r="AE64" s="114"/>
      <c r="AF64" s="114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4"/>
      <c r="BF64" s="124"/>
      <c r="BG64" s="123"/>
      <c r="BH64" s="123"/>
      <c r="BI64" s="116"/>
      <c r="BJ64" s="118"/>
      <c r="BK64" s="118"/>
      <c r="BL64" s="118"/>
      <c r="BM64" s="118"/>
      <c r="BN64" s="125"/>
      <c r="BO64" s="118"/>
      <c r="BP64" s="118"/>
      <c r="BQ64" s="118"/>
      <c r="BR64" s="118"/>
      <c r="BS64" s="125"/>
      <c r="BT64" s="118"/>
      <c r="BU64" s="118"/>
      <c r="BV64" s="118"/>
      <c r="BW64" s="118"/>
      <c r="BX64" s="125"/>
      <c r="BY64" s="118"/>
      <c r="BZ64" s="118"/>
      <c r="CA64" s="118"/>
      <c r="CB64" s="118"/>
      <c r="CC64" s="125"/>
      <c r="CD64" s="118"/>
      <c r="CE64" s="114"/>
    </row>
    <row r="65" spans="1:83" s="6" customFormat="1" ht="15.5" x14ac:dyDescent="0.35">
      <c r="A65" s="113">
        <v>54</v>
      </c>
      <c r="B65" s="126" t="str">
        <f>HYPERLINK("https://sitonline.vs.ch/environnement/eaux_superficielles/fr/#/?locale=fr&amp;prelevement=SEN2-1242&amp;scale=4500","SEN2-1242")</f>
        <v>SEN2-1242</v>
      </c>
      <c r="C65" s="114"/>
      <c r="D65" s="114" t="s">
        <v>408</v>
      </c>
      <c r="E65" s="115">
        <v>2600920</v>
      </c>
      <c r="F65" s="115"/>
      <c r="G65" s="115">
        <v>1106780</v>
      </c>
      <c r="H65" s="115"/>
      <c r="I65" s="115">
        <v>2200</v>
      </c>
      <c r="J65" s="116"/>
      <c r="K65" s="117" t="s">
        <v>409</v>
      </c>
      <c r="L65" s="118"/>
      <c r="M65" s="118" t="s">
        <v>201</v>
      </c>
      <c r="N65" s="10"/>
      <c r="O65" s="10"/>
      <c r="P65" s="114"/>
      <c r="Q65" s="114" t="s">
        <v>410</v>
      </c>
      <c r="R65" s="119"/>
      <c r="S65" s="119"/>
      <c r="T65" s="120"/>
      <c r="U65" s="121"/>
      <c r="V65" s="119"/>
      <c r="W65" s="119"/>
      <c r="X65" s="120"/>
      <c r="Y65" s="121"/>
      <c r="Z65" s="119"/>
      <c r="AA65" s="122"/>
      <c r="AB65" s="114"/>
      <c r="AC65" s="114"/>
      <c r="AD65" s="114"/>
      <c r="AE65" s="114"/>
      <c r="AF65" s="114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4"/>
      <c r="BF65" s="124"/>
      <c r="BG65" s="123"/>
      <c r="BH65" s="123"/>
      <c r="BI65" s="116"/>
      <c r="BJ65" s="118"/>
      <c r="BK65" s="118"/>
      <c r="BL65" s="118"/>
      <c r="BM65" s="118"/>
      <c r="BN65" s="125"/>
      <c r="BO65" s="118"/>
      <c r="BP65" s="118"/>
      <c r="BQ65" s="118"/>
      <c r="BR65" s="118"/>
      <c r="BS65" s="125"/>
      <c r="BT65" s="118"/>
      <c r="BU65" s="118"/>
      <c r="BV65" s="118"/>
      <c r="BW65" s="118"/>
      <c r="BX65" s="125"/>
      <c r="BY65" s="118"/>
      <c r="BZ65" s="118"/>
      <c r="CA65" s="118"/>
      <c r="CB65" s="118"/>
      <c r="CC65" s="125"/>
      <c r="CD65" s="118"/>
      <c r="CE65" s="114"/>
    </row>
    <row r="66" spans="1:83" s="6" customFormat="1" ht="15.5" x14ac:dyDescent="0.35">
      <c r="A66" s="113">
        <v>55</v>
      </c>
      <c r="B66" s="126" t="str">
        <f>HYPERLINK("https://sitonline.vs.ch/environnement/eaux_superficielles/fr/#/?locale=fr&amp;prelevement=SEN2-1243&amp;scale=4500","SEN2-1243")</f>
        <v>SEN2-1243</v>
      </c>
      <c r="C66" s="114"/>
      <c r="D66" s="114" t="s">
        <v>411</v>
      </c>
      <c r="E66" s="115">
        <v>2603800</v>
      </c>
      <c r="F66" s="115"/>
      <c r="G66" s="115">
        <v>1106350</v>
      </c>
      <c r="H66" s="115"/>
      <c r="I66" s="115">
        <v>1500</v>
      </c>
      <c r="J66" s="116"/>
      <c r="K66" s="117" t="s">
        <v>412</v>
      </c>
      <c r="L66" s="118"/>
      <c r="M66" s="118" t="s">
        <v>201</v>
      </c>
      <c r="N66" s="10"/>
      <c r="O66" s="10"/>
      <c r="P66" s="114"/>
      <c r="Q66" s="114" t="s">
        <v>410</v>
      </c>
      <c r="R66" s="119"/>
      <c r="S66" s="119"/>
      <c r="T66" s="120"/>
      <c r="U66" s="121"/>
      <c r="V66" s="119"/>
      <c r="W66" s="119"/>
      <c r="X66" s="120"/>
      <c r="Y66" s="121"/>
      <c r="Z66" s="119"/>
      <c r="AA66" s="122"/>
      <c r="AB66" s="114"/>
      <c r="AC66" s="114"/>
      <c r="AD66" s="114"/>
      <c r="AE66" s="114"/>
      <c r="AF66" s="114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4"/>
      <c r="BF66" s="124"/>
      <c r="BG66" s="123"/>
      <c r="BH66" s="123"/>
      <c r="BI66" s="116"/>
      <c r="BJ66" s="118"/>
      <c r="BK66" s="118"/>
      <c r="BL66" s="118"/>
      <c r="BM66" s="118"/>
      <c r="BN66" s="125"/>
      <c r="BO66" s="118"/>
      <c r="BP66" s="118"/>
      <c r="BQ66" s="118"/>
      <c r="BR66" s="118"/>
      <c r="BS66" s="125"/>
      <c r="BT66" s="118"/>
      <c r="BU66" s="118"/>
      <c r="BV66" s="118"/>
      <c r="BW66" s="118"/>
      <c r="BX66" s="125"/>
      <c r="BY66" s="118"/>
      <c r="BZ66" s="118"/>
      <c r="CA66" s="118"/>
      <c r="CB66" s="118"/>
      <c r="CC66" s="125"/>
      <c r="CD66" s="118"/>
      <c r="CE66" s="114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66">
      <formula1>"Permanent,Temporaire"</formula1>
    </dataValidation>
    <dataValidation type="list" allowBlank="1" showInputMessage="1" showErrorMessage="1" sqref="P12:P66">
      <formula1>"Exploité,Non-exploité"</formula1>
    </dataValidation>
    <dataValidation type="list" allowBlank="1" showInputMessage="1" showErrorMessage="1" sqref="R12:R66">
      <formula1>"Autorisation,Concession,Autre"</formula1>
    </dataValidation>
    <dataValidation type="list" allowBlank="1" showInputMessage="1" showErrorMessage="1" sqref="W12:W66">
      <formula1>"Existant,Inexistant"</formula1>
    </dataValidation>
    <dataValidation type="list" allowBlank="1" showInputMessage="1" showErrorMessage="1" sqref="AB12:AB66">
      <formula1>"Dans un cours d'eau,Dans un plan d'eau (lac),Dans des eaux souterraines (source/nappe)"</formula1>
    </dataValidation>
    <dataValidation type="list" allowBlank="1" showInputMessage="1" showErrorMessage="1" sqref="AC12:AC66">
      <formula1>"Avec régulation,Sans régulation,Barrage,Pompage,Autre (à préciser)"</formula1>
    </dataValidation>
    <dataValidation type="list" allowBlank="1" showInputMessage="1" showErrorMessage="1" sqref="BK12:BK66 BP12:BP66 BU12:BU66 BZ12:BZ66">
      <formula1>"Oui,Non"</formula1>
    </dataValidation>
    <dataValidation type="list" allowBlank="1" showInputMessage="1" showErrorMessage="1" sqref="N12:N66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415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416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417</v>
      </c>
      <c r="M10" s="81" t="s">
        <v>232</v>
      </c>
      <c r="N10" s="70" t="s">
        <v>417</v>
      </c>
      <c r="O10" s="33" t="s">
        <v>290</v>
      </c>
      <c r="P10" s="70" t="s">
        <v>417</v>
      </c>
      <c r="Q10" s="83" t="s">
        <v>240</v>
      </c>
      <c r="R10" s="94" t="s">
        <v>417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417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417</v>
      </c>
      <c r="AC10" s="70" t="s">
        <v>417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417</v>
      </c>
      <c r="BL10" s="73" t="s">
        <v>271</v>
      </c>
      <c r="BM10" s="73" t="s">
        <v>418</v>
      </c>
      <c r="BN10" s="187"/>
      <c r="BO10" s="185"/>
      <c r="BP10" s="71" t="s">
        <v>417</v>
      </c>
      <c r="BQ10" s="73" t="s">
        <v>271</v>
      </c>
      <c r="BR10" s="73" t="s">
        <v>418</v>
      </c>
      <c r="BS10" s="187"/>
      <c r="BT10" s="185"/>
      <c r="BU10" s="71" t="s">
        <v>417</v>
      </c>
      <c r="BV10" s="73" t="s">
        <v>271</v>
      </c>
      <c r="BW10" s="73" t="s">
        <v>418</v>
      </c>
      <c r="BX10" s="187"/>
      <c r="BY10" s="185"/>
      <c r="BZ10" s="71" t="s">
        <v>417</v>
      </c>
      <c r="CA10" s="73" t="s">
        <v>271</v>
      </c>
      <c r="CB10" s="73" t="s">
        <v>418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HYPERLINK("https://sitonline.vs.ch/environnement/eaux_superficielles/fr/#/?locale=fr&amp;prelevement=SFH-62&amp;scale=4500","SFH-62")</f>
        <v>SFH-62</v>
      </c>
      <c r="C12" s="114"/>
      <c r="D12" s="114" t="s">
        <v>354</v>
      </c>
      <c r="E12" s="115">
        <v>2605162</v>
      </c>
      <c r="F12" s="115"/>
      <c r="G12" s="115">
        <v>1093143</v>
      </c>
      <c r="H12" s="115"/>
      <c r="I12" s="115">
        <v>2496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HYPERLINK("https://sitonline.vs.ch/environnement/eaux_superficielles/fr/#/?locale=fr&amp;prelevement=SFH-63&amp;scale=4500","SFH-63")</f>
        <v>SFH-63</v>
      </c>
      <c r="C13" s="114"/>
      <c r="D13" s="114" t="s">
        <v>357</v>
      </c>
      <c r="E13" s="115">
        <v>2603827</v>
      </c>
      <c r="F13" s="115"/>
      <c r="G13" s="115">
        <v>1093245</v>
      </c>
      <c r="H13" s="115"/>
      <c r="I13" s="115">
        <v>2404</v>
      </c>
      <c r="J13" s="116"/>
      <c r="K13" s="117" t="s">
        <v>358</v>
      </c>
      <c r="L13" s="118"/>
      <c r="M13" s="118" t="s">
        <v>285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HYPERLINK("https://sitonline.vs.ch/environnement/eaux_superficielles/fr/#/?locale=fr&amp;prelevement=SFH-64&amp;scale=4500","SFH-64")</f>
        <v>SFH-64</v>
      </c>
      <c r="C14" s="114"/>
      <c r="D14" s="114" t="s">
        <v>359</v>
      </c>
      <c r="E14" s="115">
        <v>2604111</v>
      </c>
      <c r="F14" s="115"/>
      <c r="G14" s="115">
        <v>1094405</v>
      </c>
      <c r="H14" s="115"/>
      <c r="I14" s="115">
        <v>2108</v>
      </c>
      <c r="J14" s="116"/>
      <c r="K14" s="117" t="s">
        <v>360</v>
      </c>
      <c r="L14" s="118"/>
      <c r="M14" s="118" t="s">
        <v>285</v>
      </c>
      <c r="N14" s="10"/>
      <c r="O14" s="10"/>
      <c r="P14" s="114"/>
      <c r="Q14" s="114" t="s">
        <v>356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HYPERLINK("https://sitonline.vs.ch/environnement/eaux_superficielles/fr/#/?locale=fr&amp;prelevement=SFH-65&amp;scale=4500","SFH-65")</f>
        <v>SFH-65</v>
      </c>
      <c r="C15" s="114"/>
      <c r="D15" s="114" t="s">
        <v>361</v>
      </c>
      <c r="E15" s="115">
        <v>2604830</v>
      </c>
      <c r="F15" s="115"/>
      <c r="G15" s="115">
        <v>1094021</v>
      </c>
      <c r="H15" s="115"/>
      <c r="I15" s="115">
        <v>2427</v>
      </c>
      <c r="J15" s="116"/>
      <c r="K15" s="117" t="s">
        <v>362</v>
      </c>
      <c r="L15" s="118"/>
      <c r="M15" s="118" t="s">
        <v>285</v>
      </c>
      <c r="N15" s="10"/>
      <c r="O15" s="10"/>
      <c r="P15" s="114"/>
      <c r="Q15" s="114" t="s">
        <v>356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HYPERLINK("https://sitonline.vs.ch/environnement/eaux_superficielles/fr/#/?locale=fr&amp;prelevement=SFH-66&amp;scale=4500","SFH-66")</f>
        <v>SFH-66</v>
      </c>
      <c r="C16" s="114"/>
      <c r="D16" s="114" t="s">
        <v>363</v>
      </c>
      <c r="E16" s="115">
        <v>2604594</v>
      </c>
      <c r="F16" s="115"/>
      <c r="G16" s="115">
        <v>1095078</v>
      </c>
      <c r="H16" s="115"/>
      <c r="I16" s="115">
        <v>2422</v>
      </c>
      <c r="J16" s="116"/>
      <c r="K16" s="117" t="s">
        <v>364</v>
      </c>
      <c r="L16" s="118"/>
      <c r="M16" s="118" t="s">
        <v>285</v>
      </c>
      <c r="N16" s="10"/>
      <c r="O16" s="10"/>
      <c r="P16" s="114"/>
      <c r="Q16" s="114" t="s">
        <v>356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HYPERLINK("https://sitonline.vs.ch/environnement/eaux_superficielles/fr/#/?locale=fr&amp;prelevement=SFH-67&amp;scale=4500","SFH-67")</f>
        <v>SFH-67</v>
      </c>
      <c r="C17" s="114"/>
      <c r="D17" s="114" t="s">
        <v>365</v>
      </c>
      <c r="E17" s="115">
        <v>2602423</v>
      </c>
      <c r="F17" s="115"/>
      <c r="G17" s="115">
        <v>1095566</v>
      </c>
      <c r="H17" s="115"/>
      <c r="I17" s="115">
        <v>2494</v>
      </c>
      <c r="J17" s="116"/>
      <c r="K17" s="117" t="s">
        <v>366</v>
      </c>
      <c r="L17" s="118"/>
      <c r="M17" s="118" t="s">
        <v>285</v>
      </c>
      <c r="N17" s="10"/>
      <c r="O17" s="10"/>
      <c r="P17" s="114"/>
      <c r="Q17" s="114" t="s">
        <v>356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HYPERLINK("https://sitonline.vs.ch/environnement/eaux_superficielles/fr/#/?locale=fr&amp;prelevement=SFH-68&amp;scale=4500","SFH-68")</f>
        <v>SFH-68</v>
      </c>
      <c r="C18" s="114"/>
      <c r="D18" s="114" t="s">
        <v>367</v>
      </c>
      <c r="E18" s="115">
        <v>2602825</v>
      </c>
      <c r="F18" s="115"/>
      <c r="G18" s="115">
        <v>1096376</v>
      </c>
      <c r="H18" s="115"/>
      <c r="I18" s="115">
        <v>2113</v>
      </c>
      <c r="J18" s="116"/>
      <c r="K18" s="117" t="s">
        <v>367</v>
      </c>
      <c r="L18" s="118"/>
      <c r="M18" s="118" t="s">
        <v>285</v>
      </c>
      <c r="N18" s="10"/>
      <c r="O18" s="10"/>
      <c r="P18" s="114"/>
      <c r="Q18" s="114" t="s">
        <v>356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HYPERLINK("https://sitonline.vs.ch/environnement/eaux_superficielles/fr/#/?locale=fr&amp;prelevement=SFH-69&amp;scale=4500","SFH-69")</f>
        <v>SFH-69</v>
      </c>
      <c r="C19" s="114"/>
      <c r="D19" s="114" t="s">
        <v>368</v>
      </c>
      <c r="E19" s="115">
        <v>2601374</v>
      </c>
      <c r="F19" s="115"/>
      <c r="G19" s="115">
        <v>1096130</v>
      </c>
      <c r="H19" s="115"/>
      <c r="I19" s="115">
        <v>2416</v>
      </c>
      <c r="J19" s="116"/>
      <c r="K19" s="117" t="s">
        <v>369</v>
      </c>
      <c r="L19" s="118"/>
      <c r="M19" s="118" t="s">
        <v>285</v>
      </c>
      <c r="N19" s="10"/>
      <c r="O19" s="10"/>
      <c r="P19" s="114"/>
      <c r="Q19" s="114" t="s">
        <v>356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HYPERLINK("https://sitonline.vs.ch/environnement/eaux_superficielles/fr/#/?locale=fr&amp;prelevement=SFH-70&amp;scale=4500","SFH-70")</f>
        <v>SFH-70</v>
      </c>
      <c r="C20" s="114"/>
      <c r="D20" s="114" t="s">
        <v>370</v>
      </c>
      <c r="E20" s="115">
        <v>2601423</v>
      </c>
      <c r="F20" s="115"/>
      <c r="G20" s="115">
        <v>1096037</v>
      </c>
      <c r="H20" s="115"/>
      <c r="I20" s="115">
        <v>2433</v>
      </c>
      <c r="J20" s="116"/>
      <c r="K20" s="117" t="s">
        <v>371</v>
      </c>
      <c r="L20" s="118"/>
      <c r="M20" s="118" t="s">
        <v>285</v>
      </c>
      <c r="N20" s="10"/>
      <c r="O20" s="10"/>
      <c r="P20" s="114"/>
      <c r="Q20" s="114" t="s">
        <v>356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HYPERLINK("https://sitonline.vs.ch/environnement/eaux_superficielles/fr/#/?locale=fr&amp;prelevement=SFH-71&amp;scale=4500","SFH-71")</f>
        <v>SFH-71</v>
      </c>
      <c r="C21" s="114"/>
      <c r="D21" s="114" t="s">
        <v>372</v>
      </c>
      <c r="E21" s="115">
        <v>2601801</v>
      </c>
      <c r="F21" s="115"/>
      <c r="G21" s="115">
        <v>1099416</v>
      </c>
      <c r="H21" s="115"/>
      <c r="I21" s="115">
        <v>2340</v>
      </c>
      <c r="J21" s="116"/>
      <c r="K21" s="117" t="s">
        <v>373</v>
      </c>
      <c r="L21" s="118"/>
      <c r="M21" s="118" t="s">
        <v>285</v>
      </c>
      <c r="N21" s="10"/>
      <c r="O21" s="10"/>
      <c r="P21" s="114"/>
      <c r="Q21" s="114" t="s">
        <v>356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HYPERLINK("https://sitonline.vs.ch/environnement/eaux_superficielles/fr/#/?locale=fr&amp;prelevement=SFH-72&amp;scale=4500","SFH-72")</f>
        <v>SFH-72</v>
      </c>
      <c r="C22" s="114"/>
      <c r="D22" s="114" t="s">
        <v>374</v>
      </c>
      <c r="E22" s="115">
        <v>2601989</v>
      </c>
      <c r="F22" s="115"/>
      <c r="G22" s="115">
        <v>1100211</v>
      </c>
      <c r="H22" s="115"/>
      <c r="I22" s="115">
        <v>2390</v>
      </c>
      <c r="J22" s="116"/>
      <c r="K22" s="117" t="s">
        <v>375</v>
      </c>
      <c r="L22" s="118"/>
      <c r="M22" s="118" t="s">
        <v>285</v>
      </c>
      <c r="N22" s="10"/>
      <c r="O22" s="10"/>
      <c r="P22" s="114"/>
      <c r="Q22" s="114" t="s">
        <v>356</v>
      </c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HYPERLINK("https://sitonline.vs.ch/environnement/eaux_superficielles/fr/#/?locale=fr&amp;prelevement=SFH-73&amp;scale=4500","SFH-73")</f>
        <v>SFH-73</v>
      </c>
      <c r="C23" s="114"/>
      <c r="D23" s="114" t="s">
        <v>376</v>
      </c>
      <c r="E23" s="115">
        <v>2608764</v>
      </c>
      <c r="F23" s="115"/>
      <c r="G23" s="115">
        <v>1100580</v>
      </c>
      <c r="H23" s="115"/>
      <c r="I23" s="115">
        <v>1904</v>
      </c>
      <c r="J23" s="116"/>
      <c r="K23" s="117" t="s">
        <v>377</v>
      </c>
      <c r="L23" s="118"/>
      <c r="M23" s="118" t="s">
        <v>285</v>
      </c>
      <c r="N23" s="10"/>
      <c r="O23" s="10"/>
      <c r="P23" s="114"/>
      <c r="Q23" s="114" t="s">
        <v>356</v>
      </c>
      <c r="R23" s="119"/>
      <c r="S23" s="119"/>
      <c r="T23" s="120"/>
      <c r="U23" s="121"/>
      <c r="V23" s="119"/>
      <c r="W23" s="119"/>
      <c r="X23" s="120"/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HYPERLINK("https://sitonline.vs.ch/environnement/eaux_superficielles/fr/#/?locale=fr&amp;prelevement=SFH-74&amp;scale=4500","SFH-74")</f>
        <v>SFH-74</v>
      </c>
      <c r="C24" s="114"/>
      <c r="D24" s="114" t="s">
        <v>378</v>
      </c>
      <c r="E24" s="115">
        <v>2610600</v>
      </c>
      <c r="F24" s="115"/>
      <c r="G24" s="115">
        <v>1097780</v>
      </c>
      <c r="H24" s="115"/>
      <c r="I24" s="115">
        <v>2560</v>
      </c>
      <c r="J24" s="116"/>
      <c r="K24" s="117" t="s">
        <v>379</v>
      </c>
      <c r="L24" s="118"/>
      <c r="M24" s="118" t="s">
        <v>285</v>
      </c>
      <c r="N24" s="10"/>
      <c r="O24" s="10"/>
      <c r="P24" s="114"/>
      <c r="Q24" s="114" t="s">
        <v>356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HYPERLINK("https://sitonline.vs.ch/environnement/eaux_superficielles/fr/#/?locale=fr&amp;prelevement=SFH-75&amp;scale=4500","SFH-75")</f>
        <v>SFH-75</v>
      </c>
      <c r="C25" s="114"/>
      <c r="D25" s="114" t="s">
        <v>380</v>
      </c>
      <c r="E25" s="115">
        <v>2610563</v>
      </c>
      <c r="F25" s="115"/>
      <c r="G25" s="115">
        <v>1098624</v>
      </c>
      <c r="H25" s="115"/>
      <c r="I25" s="115">
        <v>2552</v>
      </c>
      <c r="J25" s="116"/>
      <c r="K25" s="117" t="s">
        <v>381</v>
      </c>
      <c r="L25" s="118"/>
      <c r="M25" s="118" t="s">
        <v>285</v>
      </c>
      <c r="N25" s="10"/>
      <c r="O25" s="10"/>
      <c r="P25" s="114"/>
      <c r="Q25" s="114" t="s">
        <v>356</v>
      </c>
      <c r="R25" s="119"/>
      <c r="S25" s="119"/>
      <c r="T25" s="120"/>
      <c r="U25" s="121"/>
      <c r="V25" s="119"/>
      <c r="W25" s="119"/>
      <c r="X25" s="120"/>
      <c r="Y25" s="121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HYPERLINK("https://sitonline.vs.ch/environnement/eaux_superficielles/fr/#/?locale=fr&amp;prelevement=SFH-76&amp;scale=4500","SFH-76")</f>
        <v>SFH-76</v>
      </c>
      <c r="C26" s="114"/>
      <c r="D26" s="114" t="s">
        <v>382</v>
      </c>
      <c r="E26" s="115">
        <v>2610270</v>
      </c>
      <c r="F26" s="115"/>
      <c r="G26" s="115">
        <v>1099098</v>
      </c>
      <c r="H26" s="115"/>
      <c r="I26" s="115">
        <v>2509</v>
      </c>
      <c r="J26" s="116"/>
      <c r="K26" s="117" t="s">
        <v>383</v>
      </c>
      <c r="L26" s="118"/>
      <c r="M26" s="118" t="s">
        <v>285</v>
      </c>
      <c r="N26" s="10"/>
      <c r="O26" s="10"/>
      <c r="P26" s="114"/>
      <c r="Q26" s="114" t="s">
        <v>356</v>
      </c>
      <c r="R26" s="119"/>
      <c r="S26" s="119"/>
      <c r="T26" s="120"/>
      <c r="U26" s="121"/>
      <c r="V26" s="119"/>
      <c r="W26" s="119"/>
      <c r="X26" s="120"/>
      <c r="Y26" s="121"/>
      <c r="Z26" s="11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HYPERLINK("https://sitonline.vs.ch/environnement/eaux_superficielles/fr/#/?locale=fr&amp;prelevement=SFH-77&amp;scale=4500","SFH-77")</f>
        <v>SFH-77</v>
      </c>
      <c r="C27" s="114"/>
      <c r="D27" s="114" t="s">
        <v>384</v>
      </c>
      <c r="E27" s="115">
        <v>2610036</v>
      </c>
      <c r="F27" s="115"/>
      <c r="G27" s="115">
        <v>1099365</v>
      </c>
      <c r="H27" s="115"/>
      <c r="I27" s="115">
        <v>2474</v>
      </c>
      <c r="J27" s="116"/>
      <c r="K27" s="117" t="s">
        <v>385</v>
      </c>
      <c r="L27" s="118"/>
      <c r="M27" s="118" t="s">
        <v>285</v>
      </c>
      <c r="N27" s="10"/>
      <c r="O27" s="10"/>
      <c r="P27" s="114"/>
      <c r="Q27" s="114" t="s">
        <v>356</v>
      </c>
      <c r="R27" s="119"/>
      <c r="S27" s="119"/>
      <c r="T27" s="120"/>
      <c r="U27" s="121"/>
      <c r="V27" s="119"/>
      <c r="W27" s="119"/>
      <c r="X27" s="120"/>
      <c r="Y27" s="121"/>
      <c r="Z27" s="11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HYPERLINK("https://sitonline.vs.ch/environnement/eaux_superficielles/fr/#/?locale=fr&amp;prelevement=SFH-78&amp;scale=4500","SFH-78")</f>
        <v>SFH-78</v>
      </c>
      <c r="C28" s="114"/>
      <c r="D28" s="114" t="s">
        <v>386</v>
      </c>
      <c r="E28" s="115">
        <v>2609944</v>
      </c>
      <c r="F28" s="115"/>
      <c r="G28" s="115">
        <v>1100869</v>
      </c>
      <c r="H28" s="115"/>
      <c r="I28" s="115">
        <v>2509</v>
      </c>
      <c r="J28" s="116"/>
      <c r="K28" s="117" t="s">
        <v>387</v>
      </c>
      <c r="L28" s="118"/>
      <c r="M28" s="118" t="s">
        <v>285</v>
      </c>
      <c r="N28" s="10"/>
      <c r="O28" s="10"/>
      <c r="P28" s="114"/>
      <c r="Q28" s="114" t="s">
        <v>356</v>
      </c>
      <c r="R28" s="119"/>
      <c r="S28" s="119"/>
      <c r="T28" s="120"/>
      <c r="U28" s="121"/>
      <c r="V28" s="119"/>
      <c r="W28" s="119"/>
      <c r="X28" s="120"/>
      <c r="Y28" s="121"/>
      <c r="Z28" s="11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HYPERLINK("https://sitonline.vs.ch/environnement/eaux_superficielles/fr/#/?locale=fr&amp;prelevement=SFH-79&amp;scale=4500","SFH-79")</f>
        <v>SFH-79</v>
      </c>
      <c r="C29" s="114"/>
      <c r="D29" s="114" t="s">
        <v>388</v>
      </c>
      <c r="E29" s="115">
        <v>2608579</v>
      </c>
      <c r="F29" s="115"/>
      <c r="G29" s="115">
        <v>1101680</v>
      </c>
      <c r="H29" s="115"/>
      <c r="I29" s="115">
        <v>1965</v>
      </c>
      <c r="J29" s="116"/>
      <c r="K29" s="117" t="s">
        <v>389</v>
      </c>
      <c r="L29" s="118"/>
      <c r="M29" s="118" t="s">
        <v>285</v>
      </c>
      <c r="N29" s="10"/>
      <c r="O29" s="10"/>
      <c r="P29" s="114"/>
      <c r="Q29" s="114" t="s">
        <v>356</v>
      </c>
      <c r="R29" s="119"/>
      <c r="S29" s="119"/>
      <c r="T29" s="120"/>
      <c r="U29" s="121"/>
      <c r="V29" s="119"/>
      <c r="W29" s="119"/>
      <c r="X29" s="120"/>
      <c r="Y29" s="121"/>
      <c r="Z29" s="11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HYPERLINK("https://sitonline.vs.ch/environnement/eaux_superficielles/fr/#/?locale=fr&amp;prelevement=SFH-82&amp;scale=4500","SFH-82")</f>
        <v>SFH-82</v>
      </c>
      <c r="C30" s="114"/>
      <c r="D30" s="114" t="s">
        <v>390</v>
      </c>
      <c r="E30" s="115">
        <v>2600613</v>
      </c>
      <c r="F30" s="115"/>
      <c r="G30" s="115">
        <v>1103794</v>
      </c>
      <c r="H30" s="115"/>
      <c r="I30" s="115">
        <v>2513</v>
      </c>
      <c r="J30" s="116"/>
      <c r="K30" s="117" t="s">
        <v>391</v>
      </c>
      <c r="L30" s="118"/>
      <c r="M30" s="118" t="s">
        <v>285</v>
      </c>
      <c r="N30" s="10"/>
      <c r="O30" s="10"/>
      <c r="P30" s="114"/>
      <c r="Q30" s="114" t="s">
        <v>356</v>
      </c>
      <c r="R30" s="119"/>
      <c r="S30" s="119"/>
      <c r="T30" s="120"/>
      <c r="U30" s="121"/>
      <c r="V30" s="119"/>
      <c r="W30" s="119"/>
      <c r="X30" s="120"/>
      <c r="Y30" s="121"/>
      <c r="Z30" s="11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HYPERLINK("https://sitonline.vs.ch/environnement/eaux_superficielles/fr/#/?locale=fr&amp;prelevement=SEN-1141&amp;scale=4500","SEN-1141")</f>
        <v>SEN-1141</v>
      </c>
      <c r="C31" s="114"/>
      <c r="D31" s="114"/>
      <c r="E31" s="115">
        <v>2606848</v>
      </c>
      <c r="F31" s="115"/>
      <c r="G31" s="115">
        <v>1104717</v>
      </c>
      <c r="H31" s="115"/>
      <c r="I31" s="115">
        <v>2003</v>
      </c>
      <c r="J31" s="116"/>
      <c r="K31" s="117"/>
      <c r="L31" s="118"/>
      <c r="M31" s="118" t="s">
        <v>284</v>
      </c>
      <c r="N31" s="10"/>
      <c r="O31" s="10"/>
      <c r="P31" s="114"/>
      <c r="Q31" s="114" t="s">
        <v>392</v>
      </c>
      <c r="R31" s="119"/>
      <c r="S31" s="119"/>
      <c r="T31" s="120"/>
      <c r="U31" s="121"/>
      <c r="V31" s="119"/>
      <c r="W31" s="119"/>
      <c r="X31" s="120"/>
      <c r="Y31" s="121"/>
      <c r="Z31" s="11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HYPERLINK("https://sitonline.vs.ch/environnement/eaux_superficielles/fr/#/?locale=fr&amp;prelevement=SEN-1142&amp;scale=4500","SEN-1142")</f>
        <v>SEN-1142</v>
      </c>
      <c r="C32" s="114"/>
      <c r="D32" s="114"/>
      <c r="E32" s="115">
        <v>2607303</v>
      </c>
      <c r="F32" s="115"/>
      <c r="G32" s="115">
        <v>1103469</v>
      </c>
      <c r="H32" s="115"/>
      <c r="I32" s="115">
        <v>2061</v>
      </c>
      <c r="J32" s="116"/>
      <c r="K32" s="117"/>
      <c r="L32" s="118"/>
      <c r="M32" s="118" t="s">
        <v>284</v>
      </c>
      <c r="N32" s="10"/>
      <c r="O32" s="10"/>
      <c r="P32" s="114"/>
      <c r="Q32" s="114" t="s">
        <v>392</v>
      </c>
      <c r="R32" s="119"/>
      <c r="S32" s="119"/>
      <c r="T32" s="120"/>
      <c r="U32" s="121"/>
      <c r="V32" s="119"/>
      <c r="W32" s="119"/>
      <c r="X32" s="120"/>
      <c r="Y32" s="121"/>
      <c r="Z32" s="11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HYPERLINK("https://sitonline.vs.ch/environnement/eaux_superficielles/fr/#/?locale=fr&amp;prelevement=SEN-1144&amp;scale=4500","SEN-1144")</f>
        <v>SEN-1144</v>
      </c>
      <c r="C33" s="114"/>
      <c r="D33" s="114"/>
      <c r="E33" s="115">
        <v>2607297</v>
      </c>
      <c r="F33" s="115"/>
      <c r="G33" s="115">
        <v>1103508</v>
      </c>
      <c r="H33" s="115"/>
      <c r="I33" s="115">
        <v>2064</v>
      </c>
      <c r="J33" s="116"/>
      <c r="K33" s="117"/>
      <c r="L33" s="118"/>
      <c r="M33" s="118" t="s">
        <v>284</v>
      </c>
      <c r="N33" s="10"/>
      <c r="O33" s="10"/>
      <c r="P33" s="114"/>
      <c r="Q33" s="114" t="s">
        <v>392</v>
      </c>
      <c r="R33" s="119"/>
      <c r="S33" s="119"/>
      <c r="T33" s="120"/>
      <c r="U33" s="121"/>
      <c r="V33" s="119"/>
      <c r="W33" s="119"/>
      <c r="X33" s="120"/>
      <c r="Y33" s="121"/>
      <c r="Z33" s="11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HYPERLINK("https://sitonline.vs.ch/environnement/eaux_superficielles/fr/#/?locale=fr&amp;prelevement=SEN-1145&amp;scale=4500","SEN-1145")</f>
        <v>SEN-1145</v>
      </c>
      <c r="C34" s="114"/>
      <c r="D34" s="114"/>
      <c r="E34" s="115">
        <v>2606473</v>
      </c>
      <c r="F34" s="115"/>
      <c r="G34" s="115">
        <v>1107433</v>
      </c>
      <c r="H34" s="115"/>
      <c r="I34" s="115">
        <v>2251</v>
      </c>
      <c r="J34" s="116"/>
      <c r="K34" s="117"/>
      <c r="L34" s="118"/>
      <c r="M34" s="118" t="s">
        <v>284</v>
      </c>
      <c r="N34" s="10"/>
      <c r="O34" s="10"/>
      <c r="P34" s="114"/>
      <c r="Q34" s="114" t="s">
        <v>392</v>
      </c>
      <c r="R34" s="119"/>
      <c r="S34" s="119"/>
      <c r="T34" s="120"/>
      <c r="U34" s="121"/>
      <c r="V34" s="119"/>
      <c r="W34" s="119"/>
      <c r="X34" s="120"/>
      <c r="Y34" s="121"/>
      <c r="Z34" s="119"/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113">
        <v>24</v>
      </c>
      <c r="B35" s="126" t="str">
        <f>HYPERLINK("https://sitonline.vs.ch/environnement/eaux_superficielles/fr/#/?locale=fr&amp;prelevement=SEN-1146&amp;scale=4500","SEN-1146")</f>
        <v>SEN-1146</v>
      </c>
      <c r="C35" s="114"/>
      <c r="D35" s="114"/>
      <c r="E35" s="115">
        <v>2603394</v>
      </c>
      <c r="F35" s="115"/>
      <c r="G35" s="115">
        <v>1098078</v>
      </c>
      <c r="H35" s="115"/>
      <c r="I35" s="115">
        <v>2014</v>
      </c>
      <c r="J35" s="116"/>
      <c r="K35" s="117"/>
      <c r="L35" s="118"/>
      <c r="M35" s="118" t="s">
        <v>284</v>
      </c>
      <c r="N35" s="10"/>
      <c r="O35" s="10"/>
      <c r="P35" s="114"/>
      <c r="Q35" s="114" t="s">
        <v>392</v>
      </c>
      <c r="R35" s="119"/>
      <c r="S35" s="119"/>
      <c r="T35" s="120"/>
      <c r="U35" s="121"/>
      <c r="V35" s="119"/>
      <c r="W35" s="119"/>
      <c r="X35" s="120"/>
      <c r="Y35" s="121"/>
      <c r="Z35" s="119"/>
      <c r="AA35" s="122"/>
      <c r="AB35" s="114"/>
      <c r="AC35" s="114"/>
      <c r="AD35" s="114"/>
      <c r="AE35" s="114"/>
      <c r="AF35" s="114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3"/>
      <c r="BH35" s="123"/>
      <c r="BI35" s="116"/>
      <c r="BJ35" s="118"/>
      <c r="BK35" s="118"/>
      <c r="BL35" s="118"/>
      <c r="BM35" s="118"/>
      <c r="BN35" s="125"/>
      <c r="BO35" s="118"/>
      <c r="BP35" s="118"/>
      <c r="BQ35" s="118"/>
      <c r="BR35" s="118"/>
      <c r="BS35" s="125"/>
      <c r="BT35" s="118"/>
      <c r="BU35" s="118"/>
      <c r="BV35" s="118"/>
      <c r="BW35" s="118"/>
      <c r="BX35" s="125"/>
      <c r="BY35" s="118"/>
      <c r="BZ35" s="118"/>
      <c r="CA35" s="118"/>
      <c r="CB35" s="118"/>
      <c r="CC35" s="125"/>
      <c r="CD35" s="118"/>
      <c r="CE35" s="114"/>
    </row>
    <row r="36" spans="1:83" s="6" customFormat="1" ht="15.5" x14ac:dyDescent="0.35">
      <c r="A36" s="113">
        <v>25</v>
      </c>
      <c r="B36" s="126" t="str">
        <f>HYPERLINK("https://sitonline.vs.ch/environnement/eaux_superficielles/fr/#/?locale=fr&amp;prelevement=SEN-1147&amp;scale=4500","SEN-1147")</f>
        <v>SEN-1147</v>
      </c>
      <c r="C36" s="114"/>
      <c r="D36" s="114"/>
      <c r="E36" s="115">
        <v>2603053</v>
      </c>
      <c r="F36" s="115"/>
      <c r="G36" s="115">
        <v>1096906</v>
      </c>
      <c r="H36" s="115"/>
      <c r="I36" s="115">
        <v>2075</v>
      </c>
      <c r="J36" s="116"/>
      <c r="K36" s="117"/>
      <c r="L36" s="118"/>
      <c r="M36" s="118" t="s">
        <v>284</v>
      </c>
      <c r="N36" s="10"/>
      <c r="O36" s="10"/>
      <c r="P36" s="114"/>
      <c r="Q36" s="114" t="s">
        <v>392</v>
      </c>
      <c r="R36" s="119"/>
      <c r="S36" s="119"/>
      <c r="T36" s="120"/>
      <c r="U36" s="121"/>
      <c r="V36" s="119"/>
      <c r="W36" s="119"/>
      <c r="X36" s="120"/>
      <c r="Y36" s="121"/>
      <c r="Z36" s="119"/>
      <c r="AA36" s="122"/>
      <c r="AB36" s="114"/>
      <c r="AC36" s="114"/>
      <c r="AD36" s="114"/>
      <c r="AE36" s="114"/>
      <c r="AF36" s="114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3"/>
      <c r="BH36" s="123"/>
      <c r="BI36" s="116"/>
      <c r="BJ36" s="118"/>
      <c r="BK36" s="118"/>
      <c r="BL36" s="118"/>
      <c r="BM36" s="118"/>
      <c r="BN36" s="125"/>
      <c r="BO36" s="118"/>
      <c r="BP36" s="118"/>
      <c r="BQ36" s="118"/>
      <c r="BR36" s="118"/>
      <c r="BS36" s="125"/>
      <c r="BT36" s="118"/>
      <c r="BU36" s="118"/>
      <c r="BV36" s="118"/>
      <c r="BW36" s="118"/>
      <c r="BX36" s="125"/>
      <c r="BY36" s="118"/>
      <c r="BZ36" s="118"/>
      <c r="CA36" s="118"/>
      <c r="CB36" s="118"/>
      <c r="CC36" s="125"/>
      <c r="CD36" s="118"/>
      <c r="CE36" s="114"/>
    </row>
    <row r="37" spans="1:83" s="6" customFormat="1" ht="15.5" x14ac:dyDescent="0.35">
      <c r="A37" s="113">
        <v>26</v>
      </c>
      <c r="B37" s="126" t="str">
        <f>HYPERLINK("https://sitonline.vs.ch/environnement/eaux_superficielles/fr/#/?locale=fr&amp;prelevement=SEN-1148&amp;scale=4500","SEN-1148")</f>
        <v>SEN-1148</v>
      </c>
      <c r="C37" s="114"/>
      <c r="D37" s="114"/>
      <c r="E37" s="115">
        <v>2602195</v>
      </c>
      <c r="F37" s="115"/>
      <c r="G37" s="115">
        <v>1107856</v>
      </c>
      <c r="H37" s="115"/>
      <c r="I37" s="115">
        <v>1703</v>
      </c>
      <c r="J37" s="116"/>
      <c r="K37" s="117"/>
      <c r="L37" s="118"/>
      <c r="M37" s="118" t="s">
        <v>284</v>
      </c>
      <c r="N37" s="10"/>
      <c r="O37" s="10"/>
      <c r="P37" s="114"/>
      <c r="Q37" s="114" t="s">
        <v>392</v>
      </c>
      <c r="R37" s="119"/>
      <c r="S37" s="119"/>
      <c r="T37" s="120"/>
      <c r="U37" s="121"/>
      <c r="V37" s="119"/>
      <c r="W37" s="119"/>
      <c r="X37" s="120"/>
      <c r="Y37" s="121"/>
      <c r="Z37" s="119"/>
      <c r="AA37" s="122"/>
      <c r="AB37" s="114"/>
      <c r="AC37" s="114"/>
      <c r="AD37" s="114"/>
      <c r="AE37" s="114"/>
      <c r="AF37" s="114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3"/>
      <c r="BH37" s="123"/>
      <c r="BI37" s="116"/>
      <c r="BJ37" s="118"/>
      <c r="BK37" s="118"/>
      <c r="BL37" s="118"/>
      <c r="BM37" s="118"/>
      <c r="BN37" s="125"/>
      <c r="BO37" s="118"/>
      <c r="BP37" s="118"/>
      <c r="BQ37" s="118"/>
      <c r="BR37" s="118"/>
      <c r="BS37" s="125"/>
      <c r="BT37" s="118"/>
      <c r="BU37" s="118"/>
      <c r="BV37" s="118"/>
      <c r="BW37" s="118"/>
      <c r="BX37" s="125"/>
      <c r="BY37" s="118"/>
      <c r="BZ37" s="118"/>
      <c r="CA37" s="118"/>
      <c r="CB37" s="118"/>
      <c r="CC37" s="125"/>
      <c r="CD37" s="118"/>
      <c r="CE37" s="114"/>
    </row>
    <row r="38" spans="1:83" s="6" customFormat="1" ht="15.5" x14ac:dyDescent="0.35">
      <c r="A38" s="113">
        <v>27</v>
      </c>
      <c r="B38" s="126" t="str">
        <f>HYPERLINK("https://sitonline.vs.ch/environnement/eaux_superficielles/fr/#/?locale=fr&amp;prelevement=SEN-1149&amp;scale=4500","SEN-1149")</f>
        <v>SEN-1149</v>
      </c>
      <c r="C38" s="114"/>
      <c r="D38" s="114"/>
      <c r="E38" s="115">
        <v>2606036</v>
      </c>
      <c r="F38" s="115"/>
      <c r="G38" s="115">
        <v>1105983</v>
      </c>
      <c r="H38" s="115"/>
      <c r="I38" s="115">
        <v>1776</v>
      </c>
      <c r="J38" s="116"/>
      <c r="K38" s="117"/>
      <c r="L38" s="118"/>
      <c r="M38" s="118" t="s">
        <v>284</v>
      </c>
      <c r="N38" s="10"/>
      <c r="O38" s="10"/>
      <c r="P38" s="114"/>
      <c r="Q38" s="114" t="s">
        <v>392</v>
      </c>
      <c r="R38" s="119"/>
      <c r="S38" s="119"/>
      <c r="T38" s="120"/>
      <c r="U38" s="121"/>
      <c r="V38" s="119"/>
      <c r="W38" s="119"/>
      <c r="X38" s="120"/>
      <c r="Y38" s="121"/>
      <c r="Z38" s="119"/>
      <c r="AA38" s="122"/>
      <c r="AB38" s="114"/>
      <c r="AC38" s="114"/>
      <c r="AD38" s="114"/>
      <c r="AE38" s="114"/>
      <c r="AF38" s="114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3"/>
      <c r="BH38" s="123"/>
      <c r="BI38" s="116"/>
      <c r="BJ38" s="118"/>
      <c r="BK38" s="118"/>
      <c r="BL38" s="118"/>
      <c r="BM38" s="118"/>
      <c r="BN38" s="125"/>
      <c r="BO38" s="118"/>
      <c r="BP38" s="118"/>
      <c r="BQ38" s="118"/>
      <c r="BR38" s="118"/>
      <c r="BS38" s="125"/>
      <c r="BT38" s="118"/>
      <c r="BU38" s="118"/>
      <c r="BV38" s="118"/>
      <c r="BW38" s="118"/>
      <c r="BX38" s="125"/>
      <c r="BY38" s="118"/>
      <c r="BZ38" s="118"/>
      <c r="CA38" s="118"/>
      <c r="CB38" s="118"/>
      <c r="CC38" s="125"/>
      <c r="CD38" s="118"/>
      <c r="CE38" s="114"/>
    </row>
    <row r="39" spans="1:83" s="6" customFormat="1" ht="15.5" x14ac:dyDescent="0.35">
      <c r="A39" s="113">
        <v>28</v>
      </c>
      <c r="B39" s="126" t="str">
        <f>HYPERLINK("https://sitonline.vs.ch/environnement/eaux_superficielles/fr/#/?locale=fr&amp;prelevement=SEN-1150&amp;scale=4500","SEN-1150")</f>
        <v>SEN-1150</v>
      </c>
      <c r="C39" s="114"/>
      <c r="D39" s="114"/>
      <c r="E39" s="115">
        <v>2605194</v>
      </c>
      <c r="F39" s="115"/>
      <c r="G39" s="115">
        <v>1105983</v>
      </c>
      <c r="H39" s="115"/>
      <c r="I39" s="115">
        <v>1492</v>
      </c>
      <c r="J39" s="116"/>
      <c r="K39" s="117" t="s">
        <v>393</v>
      </c>
      <c r="L39" s="118"/>
      <c r="M39" s="118" t="s">
        <v>284</v>
      </c>
      <c r="N39" s="10"/>
      <c r="O39" s="10"/>
      <c r="P39" s="114"/>
      <c r="Q39" s="114" t="s">
        <v>392</v>
      </c>
      <c r="R39" s="119"/>
      <c r="S39" s="119"/>
      <c r="T39" s="120"/>
      <c r="U39" s="121"/>
      <c r="V39" s="119"/>
      <c r="W39" s="119"/>
      <c r="X39" s="120"/>
      <c r="Y39" s="121"/>
      <c r="Z39" s="119"/>
      <c r="AA39" s="122"/>
      <c r="AB39" s="114"/>
      <c r="AC39" s="114"/>
      <c r="AD39" s="114"/>
      <c r="AE39" s="114"/>
      <c r="AF39" s="114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124"/>
      <c r="BG39" s="123"/>
      <c r="BH39" s="123"/>
      <c r="BI39" s="116"/>
      <c r="BJ39" s="118"/>
      <c r="BK39" s="118"/>
      <c r="BL39" s="118"/>
      <c r="BM39" s="118"/>
      <c r="BN39" s="125"/>
      <c r="BO39" s="118"/>
      <c r="BP39" s="118"/>
      <c r="BQ39" s="118"/>
      <c r="BR39" s="118"/>
      <c r="BS39" s="125"/>
      <c r="BT39" s="118"/>
      <c r="BU39" s="118"/>
      <c r="BV39" s="118"/>
      <c r="BW39" s="118"/>
      <c r="BX39" s="125"/>
      <c r="BY39" s="118"/>
      <c r="BZ39" s="118"/>
      <c r="CA39" s="118"/>
      <c r="CB39" s="118"/>
      <c r="CC39" s="125"/>
      <c r="CD39" s="118"/>
      <c r="CE39" s="114"/>
    </row>
    <row r="40" spans="1:83" s="6" customFormat="1" ht="15.5" x14ac:dyDescent="0.35">
      <c r="A40" s="113">
        <v>29</v>
      </c>
      <c r="B40" s="126" t="str">
        <f>HYPERLINK("https://sitonline.vs.ch/environnement/eaux_superficielles/fr/#/?locale=fr&amp;prelevement=SEN-1151&amp;scale=4500","SEN-1151")</f>
        <v>SEN-1151</v>
      </c>
      <c r="C40" s="114"/>
      <c r="D40" s="114"/>
      <c r="E40" s="115">
        <v>2606129</v>
      </c>
      <c r="F40" s="115"/>
      <c r="G40" s="115">
        <v>1106048</v>
      </c>
      <c r="H40" s="115"/>
      <c r="I40" s="115">
        <v>1814</v>
      </c>
      <c r="J40" s="116"/>
      <c r="K40" s="117"/>
      <c r="L40" s="118"/>
      <c r="M40" s="118" t="s">
        <v>284</v>
      </c>
      <c r="N40" s="10"/>
      <c r="O40" s="10"/>
      <c r="P40" s="114"/>
      <c r="Q40" s="114" t="s">
        <v>392</v>
      </c>
      <c r="R40" s="119"/>
      <c r="S40" s="119"/>
      <c r="T40" s="120"/>
      <c r="U40" s="121"/>
      <c r="V40" s="119"/>
      <c r="W40" s="119"/>
      <c r="X40" s="120"/>
      <c r="Y40" s="121"/>
      <c r="Z40" s="119"/>
      <c r="AA40" s="122"/>
      <c r="AB40" s="114"/>
      <c r="AC40" s="114"/>
      <c r="AD40" s="114"/>
      <c r="AE40" s="114"/>
      <c r="AF40" s="114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4"/>
      <c r="BF40" s="124"/>
      <c r="BG40" s="123"/>
      <c r="BH40" s="123"/>
      <c r="BI40" s="116"/>
      <c r="BJ40" s="118"/>
      <c r="BK40" s="118"/>
      <c r="BL40" s="118"/>
      <c r="BM40" s="118"/>
      <c r="BN40" s="125"/>
      <c r="BO40" s="118"/>
      <c r="BP40" s="118"/>
      <c r="BQ40" s="118"/>
      <c r="BR40" s="118"/>
      <c r="BS40" s="125"/>
      <c r="BT40" s="118"/>
      <c r="BU40" s="118"/>
      <c r="BV40" s="118"/>
      <c r="BW40" s="118"/>
      <c r="BX40" s="125"/>
      <c r="BY40" s="118"/>
      <c r="BZ40" s="118"/>
      <c r="CA40" s="118"/>
      <c r="CB40" s="118"/>
      <c r="CC40" s="125"/>
      <c r="CD40" s="118"/>
      <c r="CE40" s="114"/>
    </row>
    <row r="41" spans="1:83" s="6" customFormat="1" ht="15.5" x14ac:dyDescent="0.35">
      <c r="A41" s="113">
        <v>30</v>
      </c>
      <c r="B41" s="126" t="str">
        <f>HYPERLINK("https://sitonline.vs.ch/environnement/eaux_superficielles/fr/#/?locale=fr&amp;prelevement=SEN-1152&amp;scale=4500","SEN-1152")</f>
        <v>SEN-1152</v>
      </c>
      <c r="C41" s="114"/>
      <c r="D41" s="114"/>
      <c r="E41" s="115">
        <v>2606153</v>
      </c>
      <c r="F41" s="115"/>
      <c r="G41" s="115">
        <v>1105452</v>
      </c>
      <c r="H41" s="115"/>
      <c r="I41" s="115">
        <v>1761</v>
      </c>
      <c r="J41" s="116"/>
      <c r="K41" s="117" t="s">
        <v>394</v>
      </c>
      <c r="L41" s="118"/>
      <c r="M41" s="118" t="s">
        <v>284</v>
      </c>
      <c r="N41" s="10"/>
      <c r="O41" s="10"/>
      <c r="P41" s="114"/>
      <c r="Q41" s="114" t="s">
        <v>392</v>
      </c>
      <c r="R41" s="119"/>
      <c r="S41" s="119"/>
      <c r="T41" s="120"/>
      <c r="U41" s="121"/>
      <c r="V41" s="119"/>
      <c r="W41" s="119"/>
      <c r="X41" s="120"/>
      <c r="Y41" s="121"/>
      <c r="Z41" s="119"/>
      <c r="AA41" s="122"/>
      <c r="AB41" s="114"/>
      <c r="AC41" s="114"/>
      <c r="AD41" s="114"/>
      <c r="AE41" s="114"/>
      <c r="AF41" s="114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4"/>
      <c r="BF41" s="124"/>
      <c r="BG41" s="123"/>
      <c r="BH41" s="123"/>
      <c r="BI41" s="116"/>
      <c r="BJ41" s="118"/>
      <c r="BK41" s="118"/>
      <c r="BL41" s="118"/>
      <c r="BM41" s="118"/>
      <c r="BN41" s="125"/>
      <c r="BO41" s="118"/>
      <c r="BP41" s="118"/>
      <c r="BQ41" s="118"/>
      <c r="BR41" s="118"/>
      <c r="BS41" s="125"/>
      <c r="BT41" s="118"/>
      <c r="BU41" s="118"/>
      <c r="BV41" s="118"/>
      <c r="BW41" s="118"/>
      <c r="BX41" s="125"/>
      <c r="BY41" s="118"/>
      <c r="BZ41" s="118"/>
      <c r="CA41" s="118"/>
      <c r="CB41" s="118"/>
      <c r="CC41" s="125"/>
      <c r="CD41" s="118"/>
      <c r="CE41" s="114"/>
    </row>
    <row r="42" spans="1:83" s="6" customFormat="1" ht="15.5" x14ac:dyDescent="0.35">
      <c r="A42" s="113">
        <v>31</v>
      </c>
      <c r="B42" s="126" t="str">
        <f>HYPERLINK("https://sitonline.vs.ch/environnement/eaux_superficielles/fr/#/?locale=fr&amp;prelevement=SEN-1153&amp;scale=4500","SEN-1153")</f>
        <v>SEN-1153</v>
      </c>
      <c r="C42" s="114"/>
      <c r="D42" s="114"/>
      <c r="E42" s="115">
        <v>2604158</v>
      </c>
      <c r="F42" s="115"/>
      <c r="G42" s="115">
        <v>1104085</v>
      </c>
      <c r="H42" s="115"/>
      <c r="I42" s="115">
        <v>1892</v>
      </c>
      <c r="J42" s="116"/>
      <c r="K42" s="117"/>
      <c r="L42" s="118"/>
      <c r="M42" s="118" t="s">
        <v>284</v>
      </c>
      <c r="N42" s="10"/>
      <c r="O42" s="10"/>
      <c r="P42" s="114"/>
      <c r="Q42" s="114" t="s">
        <v>392</v>
      </c>
      <c r="R42" s="119"/>
      <c r="S42" s="119"/>
      <c r="T42" s="120"/>
      <c r="U42" s="121"/>
      <c r="V42" s="119"/>
      <c r="W42" s="119"/>
      <c r="X42" s="120"/>
      <c r="Y42" s="121"/>
      <c r="Z42" s="119"/>
      <c r="AA42" s="122"/>
      <c r="AB42" s="114"/>
      <c r="AC42" s="114"/>
      <c r="AD42" s="114"/>
      <c r="AE42" s="114"/>
      <c r="AF42" s="114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4"/>
      <c r="BF42" s="124"/>
      <c r="BG42" s="123"/>
      <c r="BH42" s="123"/>
      <c r="BI42" s="116"/>
      <c r="BJ42" s="118"/>
      <c r="BK42" s="118"/>
      <c r="BL42" s="118"/>
      <c r="BM42" s="118"/>
      <c r="BN42" s="125"/>
      <c r="BO42" s="118"/>
      <c r="BP42" s="118"/>
      <c r="BQ42" s="118"/>
      <c r="BR42" s="118"/>
      <c r="BS42" s="125"/>
      <c r="BT42" s="118"/>
      <c r="BU42" s="118"/>
      <c r="BV42" s="118"/>
      <c r="BW42" s="118"/>
      <c r="BX42" s="125"/>
      <c r="BY42" s="118"/>
      <c r="BZ42" s="118"/>
      <c r="CA42" s="118"/>
      <c r="CB42" s="118"/>
      <c r="CC42" s="125"/>
      <c r="CD42" s="118"/>
      <c r="CE42" s="114"/>
    </row>
    <row r="43" spans="1:83" s="6" customFormat="1" ht="15.5" x14ac:dyDescent="0.35">
      <c r="A43" s="113">
        <v>32</v>
      </c>
      <c r="B43" s="126" t="str">
        <f>HYPERLINK("https://sitonline.vs.ch/environnement/eaux_superficielles/fr/#/?locale=fr&amp;prelevement=SEN-1154&amp;scale=4500","SEN-1154")</f>
        <v>SEN-1154</v>
      </c>
      <c r="C43" s="114"/>
      <c r="D43" s="114"/>
      <c r="E43" s="115">
        <v>2603825</v>
      </c>
      <c r="F43" s="115"/>
      <c r="G43" s="115">
        <v>1103316</v>
      </c>
      <c r="H43" s="115"/>
      <c r="I43" s="115">
        <v>2003</v>
      </c>
      <c r="J43" s="116"/>
      <c r="K43" s="117" t="s">
        <v>395</v>
      </c>
      <c r="L43" s="118"/>
      <c r="M43" s="118" t="s">
        <v>284</v>
      </c>
      <c r="N43" s="10"/>
      <c r="O43" s="10"/>
      <c r="P43" s="114"/>
      <c r="Q43" s="114" t="s">
        <v>392</v>
      </c>
      <c r="R43" s="119"/>
      <c r="S43" s="119"/>
      <c r="T43" s="120"/>
      <c r="U43" s="121"/>
      <c r="V43" s="119"/>
      <c r="W43" s="119"/>
      <c r="X43" s="120"/>
      <c r="Y43" s="121"/>
      <c r="Z43" s="119"/>
      <c r="AA43" s="122"/>
      <c r="AB43" s="114"/>
      <c r="AC43" s="114"/>
      <c r="AD43" s="114"/>
      <c r="AE43" s="114"/>
      <c r="AF43" s="114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4"/>
      <c r="BF43" s="124"/>
      <c r="BG43" s="123"/>
      <c r="BH43" s="123"/>
      <c r="BI43" s="116"/>
      <c r="BJ43" s="118"/>
      <c r="BK43" s="118"/>
      <c r="BL43" s="118"/>
      <c r="BM43" s="118"/>
      <c r="BN43" s="125"/>
      <c r="BO43" s="118"/>
      <c r="BP43" s="118"/>
      <c r="BQ43" s="118"/>
      <c r="BR43" s="118"/>
      <c r="BS43" s="125"/>
      <c r="BT43" s="118"/>
      <c r="BU43" s="118"/>
      <c r="BV43" s="118"/>
      <c r="BW43" s="118"/>
      <c r="BX43" s="125"/>
      <c r="BY43" s="118"/>
      <c r="BZ43" s="118"/>
      <c r="CA43" s="118"/>
      <c r="CB43" s="118"/>
      <c r="CC43" s="125"/>
      <c r="CD43" s="118"/>
      <c r="CE43" s="114"/>
    </row>
    <row r="44" spans="1:83" s="6" customFormat="1" ht="15.5" x14ac:dyDescent="0.35">
      <c r="A44" s="113">
        <v>33</v>
      </c>
      <c r="B44" s="126" t="str">
        <f>HYPERLINK("https://sitonline.vs.ch/environnement/eaux_superficielles/fr/#/?locale=fr&amp;prelevement=SEN-1155&amp;scale=4500","SEN-1155")</f>
        <v>SEN-1155</v>
      </c>
      <c r="C44" s="114"/>
      <c r="D44" s="114"/>
      <c r="E44" s="115">
        <v>2603952</v>
      </c>
      <c r="F44" s="115"/>
      <c r="G44" s="115">
        <v>1103065</v>
      </c>
      <c r="H44" s="115"/>
      <c r="I44" s="115">
        <v>1915</v>
      </c>
      <c r="J44" s="116"/>
      <c r="K44" s="117"/>
      <c r="L44" s="118"/>
      <c r="M44" s="118" t="s">
        <v>284</v>
      </c>
      <c r="N44" s="10"/>
      <c r="O44" s="10"/>
      <c r="P44" s="114"/>
      <c r="Q44" s="114" t="s">
        <v>392</v>
      </c>
      <c r="R44" s="119"/>
      <c r="S44" s="119"/>
      <c r="T44" s="120"/>
      <c r="U44" s="121"/>
      <c r="V44" s="119"/>
      <c r="W44" s="119"/>
      <c r="X44" s="120"/>
      <c r="Y44" s="121"/>
      <c r="Z44" s="119"/>
      <c r="AA44" s="122"/>
      <c r="AB44" s="114"/>
      <c r="AC44" s="114"/>
      <c r="AD44" s="114"/>
      <c r="AE44" s="114"/>
      <c r="AF44" s="114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4"/>
      <c r="BF44" s="124"/>
      <c r="BG44" s="123"/>
      <c r="BH44" s="123"/>
      <c r="BI44" s="116"/>
      <c r="BJ44" s="118"/>
      <c r="BK44" s="118"/>
      <c r="BL44" s="118"/>
      <c r="BM44" s="118"/>
      <c r="BN44" s="125"/>
      <c r="BO44" s="118"/>
      <c r="BP44" s="118"/>
      <c r="BQ44" s="118"/>
      <c r="BR44" s="118"/>
      <c r="BS44" s="125"/>
      <c r="BT44" s="118"/>
      <c r="BU44" s="118"/>
      <c r="BV44" s="118"/>
      <c r="BW44" s="118"/>
      <c r="BX44" s="125"/>
      <c r="BY44" s="118"/>
      <c r="BZ44" s="118"/>
      <c r="CA44" s="118"/>
      <c r="CB44" s="118"/>
      <c r="CC44" s="125"/>
      <c r="CD44" s="118"/>
      <c r="CE44" s="114"/>
    </row>
    <row r="45" spans="1:83" s="6" customFormat="1" ht="15.5" x14ac:dyDescent="0.35">
      <c r="A45" s="113">
        <v>34</v>
      </c>
      <c r="B45" s="126" t="str">
        <f>HYPERLINK("https://sitonline.vs.ch/environnement/eaux_superficielles/fr/#/?locale=fr&amp;prelevement=SEN-1123&amp;scale=4500","SEN-1123")</f>
        <v>SEN-1123</v>
      </c>
      <c r="C45" s="114"/>
      <c r="D45" s="114"/>
      <c r="E45" s="115">
        <v>2603687</v>
      </c>
      <c r="F45" s="115"/>
      <c r="G45" s="115">
        <v>1100273</v>
      </c>
      <c r="H45" s="115"/>
      <c r="I45" s="115">
        <v>1920</v>
      </c>
      <c r="J45" s="116"/>
      <c r="K45" s="117"/>
      <c r="L45" s="118"/>
      <c r="M45" s="118" t="s">
        <v>284</v>
      </c>
      <c r="N45" s="10"/>
      <c r="O45" s="10"/>
      <c r="P45" s="114"/>
      <c r="Q45" s="114" t="s">
        <v>396</v>
      </c>
      <c r="R45" s="119"/>
      <c r="S45" s="119"/>
      <c r="T45" s="120"/>
      <c r="U45" s="121"/>
      <c r="V45" s="119"/>
      <c r="W45" s="119"/>
      <c r="X45" s="120"/>
      <c r="Y45" s="121"/>
      <c r="Z45" s="119"/>
      <c r="AA45" s="122"/>
      <c r="AB45" s="114"/>
      <c r="AC45" s="114"/>
      <c r="AD45" s="114"/>
      <c r="AE45" s="114"/>
      <c r="AF45" s="114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4"/>
      <c r="BF45" s="124"/>
      <c r="BG45" s="123"/>
      <c r="BH45" s="123"/>
      <c r="BI45" s="116"/>
      <c r="BJ45" s="118"/>
      <c r="BK45" s="118"/>
      <c r="BL45" s="118"/>
      <c r="BM45" s="118"/>
      <c r="BN45" s="125"/>
      <c r="BO45" s="118"/>
      <c r="BP45" s="118"/>
      <c r="BQ45" s="118"/>
      <c r="BR45" s="118"/>
      <c r="BS45" s="125"/>
      <c r="BT45" s="118"/>
      <c r="BU45" s="118"/>
      <c r="BV45" s="118"/>
      <c r="BW45" s="118"/>
      <c r="BX45" s="125"/>
      <c r="BY45" s="118"/>
      <c r="BZ45" s="118"/>
      <c r="CA45" s="118"/>
      <c r="CB45" s="118"/>
      <c r="CC45" s="125"/>
      <c r="CD45" s="118"/>
      <c r="CE45" s="114"/>
    </row>
    <row r="46" spans="1:83" s="6" customFormat="1" ht="15.5" x14ac:dyDescent="0.35">
      <c r="A46" s="113">
        <v>35</v>
      </c>
      <c r="B46" s="126" t="str">
        <f>HYPERLINK("https://sitonline.vs.ch/environnement/eaux_superficielles/fr/#/?locale=fr&amp;prelevement=SEN-1124&amp;scale=4500","SEN-1124")</f>
        <v>SEN-1124</v>
      </c>
      <c r="C46" s="114"/>
      <c r="D46" s="114"/>
      <c r="E46" s="115">
        <v>2603710</v>
      </c>
      <c r="F46" s="115"/>
      <c r="G46" s="115">
        <v>1106324</v>
      </c>
      <c r="H46" s="115"/>
      <c r="I46" s="115">
        <v>1560</v>
      </c>
      <c r="J46" s="116"/>
      <c r="K46" s="117"/>
      <c r="L46" s="118"/>
      <c r="M46" s="118" t="s">
        <v>284</v>
      </c>
      <c r="N46" s="10"/>
      <c r="O46" s="10"/>
      <c r="P46" s="114"/>
      <c r="Q46" s="114" t="s">
        <v>396</v>
      </c>
      <c r="R46" s="119"/>
      <c r="S46" s="119"/>
      <c r="T46" s="120"/>
      <c r="U46" s="121"/>
      <c r="V46" s="119"/>
      <c r="W46" s="119"/>
      <c r="X46" s="120"/>
      <c r="Y46" s="121"/>
      <c r="Z46" s="119"/>
      <c r="AA46" s="122"/>
      <c r="AB46" s="114"/>
      <c r="AC46" s="114"/>
      <c r="AD46" s="114"/>
      <c r="AE46" s="114"/>
      <c r="AF46" s="114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4"/>
      <c r="BF46" s="124"/>
      <c r="BG46" s="123"/>
      <c r="BH46" s="123"/>
      <c r="BI46" s="116"/>
      <c r="BJ46" s="118"/>
      <c r="BK46" s="118"/>
      <c r="BL46" s="118"/>
      <c r="BM46" s="118"/>
      <c r="BN46" s="125"/>
      <c r="BO46" s="118"/>
      <c r="BP46" s="118"/>
      <c r="BQ46" s="118"/>
      <c r="BR46" s="118"/>
      <c r="BS46" s="125"/>
      <c r="BT46" s="118"/>
      <c r="BU46" s="118"/>
      <c r="BV46" s="118"/>
      <c r="BW46" s="118"/>
      <c r="BX46" s="125"/>
      <c r="BY46" s="118"/>
      <c r="BZ46" s="118"/>
      <c r="CA46" s="118"/>
      <c r="CB46" s="118"/>
      <c r="CC46" s="125"/>
      <c r="CD46" s="118"/>
      <c r="CE46" s="114"/>
    </row>
    <row r="47" spans="1:83" s="6" customFormat="1" ht="15.5" x14ac:dyDescent="0.35">
      <c r="A47" s="113">
        <v>36</v>
      </c>
      <c r="B47" s="126" t="str">
        <f>HYPERLINK("https://sitonline.vs.ch/environnement/eaux_superficielles/fr/#/?locale=fr&amp;prelevement=SEN-1261&amp;scale=4500","SEN-1261")</f>
        <v>SEN-1261</v>
      </c>
      <c r="C47" s="114"/>
      <c r="D47" s="114" t="s">
        <v>397</v>
      </c>
      <c r="E47" s="115">
        <v>2606785</v>
      </c>
      <c r="F47" s="115"/>
      <c r="G47" s="115">
        <v>1104710</v>
      </c>
      <c r="H47" s="115"/>
      <c r="I47" s="115">
        <v>1975</v>
      </c>
      <c r="J47" s="116"/>
      <c r="K47" s="117" t="s">
        <v>398</v>
      </c>
      <c r="L47" s="118"/>
      <c r="M47" s="118" t="s">
        <v>322</v>
      </c>
      <c r="N47" s="10"/>
      <c r="O47" s="10"/>
      <c r="P47" s="114"/>
      <c r="Q47" s="114" t="s">
        <v>399</v>
      </c>
      <c r="R47" s="119"/>
      <c r="S47" s="119"/>
      <c r="T47" s="120"/>
      <c r="U47" s="121"/>
      <c r="V47" s="119"/>
      <c r="W47" s="119"/>
      <c r="X47" s="120"/>
      <c r="Y47" s="121"/>
      <c r="Z47" s="119"/>
      <c r="AA47" s="122"/>
      <c r="AB47" s="114"/>
      <c r="AC47" s="114"/>
      <c r="AD47" s="114"/>
      <c r="AE47" s="114"/>
      <c r="AF47" s="114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4"/>
      <c r="BF47" s="124"/>
      <c r="BG47" s="123"/>
      <c r="BH47" s="123"/>
      <c r="BI47" s="116"/>
      <c r="BJ47" s="118"/>
      <c r="BK47" s="118"/>
      <c r="BL47" s="118"/>
      <c r="BM47" s="118"/>
      <c r="BN47" s="125"/>
      <c r="BO47" s="118"/>
      <c r="BP47" s="118"/>
      <c r="BQ47" s="118"/>
      <c r="BR47" s="118"/>
      <c r="BS47" s="125"/>
      <c r="BT47" s="118"/>
      <c r="BU47" s="118"/>
      <c r="BV47" s="118"/>
      <c r="BW47" s="118"/>
      <c r="BX47" s="125"/>
      <c r="BY47" s="118"/>
      <c r="BZ47" s="118"/>
      <c r="CA47" s="118"/>
      <c r="CB47" s="118"/>
      <c r="CC47" s="125"/>
      <c r="CD47" s="118"/>
      <c r="CE47" s="114"/>
    </row>
    <row r="48" spans="1:83" s="6" customFormat="1" ht="15.5" x14ac:dyDescent="0.35">
      <c r="A48" s="113">
        <v>37</v>
      </c>
      <c r="B48" s="126" t="str">
        <f>HYPERLINK("https://sitonline.vs.ch/environnement/eaux_superficielles/fr/#/?locale=fr&amp;prelevement=SEN-1470&amp;scale=4500","SEN-1470")</f>
        <v>SEN-1470</v>
      </c>
      <c r="C48" s="114"/>
      <c r="D48" s="114" t="s">
        <v>400</v>
      </c>
      <c r="E48" s="115">
        <v>2602805</v>
      </c>
      <c r="F48" s="115"/>
      <c r="G48" s="115">
        <v>1095320</v>
      </c>
      <c r="H48" s="115"/>
      <c r="I48" s="115">
        <v>2445</v>
      </c>
      <c r="J48" s="116"/>
      <c r="K48" s="117" t="s">
        <v>366</v>
      </c>
      <c r="L48" s="118"/>
      <c r="M48" s="118" t="s">
        <v>285</v>
      </c>
      <c r="N48" s="10"/>
      <c r="O48" s="10"/>
      <c r="P48" s="114"/>
      <c r="Q48" s="114" t="s">
        <v>401</v>
      </c>
      <c r="R48" s="119"/>
      <c r="S48" s="119"/>
      <c r="T48" s="120"/>
      <c r="U48" s="121"/>
      <c r="V48" s="119"/>
      <c r="W48" s="119"/>
      <c r="X48" s="120"/>
      <c r="Y48" s="121"/>
      <c r="Z48" s="119"/>
      <c r="AA48" s="122"/>
      <c r="AB48" s="114"/>
      <c r="AC48" s="114"/>
      <c r="AD48" s="114"/>
      <c r="AE48" s="114"/>
      <c r="AF48" s="114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4"/>
      <c r="BF48" s="124"/>
      <c r="BG48" s="123"/>
      <c r="BH48" s="123"/>
      <c r="BI48" s="116"/>
      <c r="BJ48" s="118"/>
      <c r="BK48" s="118"/>
      <c r="BL48" s="118"/>
      <c r="BM48" s="118"/>
      <c r="BN48" s="125"/>
      <c r="BO48" s="118"/>
      <c r="BP48" s="118"/>
      <c r="BQ48" s="118"/>
      <c r="BR48" s="118"/>
      <c r="BS48" s="125"/>
      <c r="BT48" s="118"/>
      <c r="BU48" s="118"/>
      <c r="BV48" s="118"/>
      <c r="BW48" s="118"/>
      <c r="BX48" s="125"/>
      <c r="BY48" s="118"/>
      <c r="BZ48" s="118"/>
      <c r="CA48" s="118"/>
      <c r="CB48" s="118"/>
      <c r="CC48" s="125"/>
      <c r="CD48" s="118"/>
      <c r="CE48" s="114"/>
    </row>
    <row r="49" spans="1:83" s="6" customFormat="1" ht="15.5" x14ac:dyDescent="0.35">
      <c r="A49" s="113">
        <v>38</v>
      </c>
      <c r="B49" s="126" t="str">
        <f>HYPERLINK("https://sitonline.vs.ch/environnement/eaux_superficielles/fr/#/?locale=fr&amp;prelevement=SEN-1471&amp;scale=4500","SEN-1471")</f>
        <v>SEN-1471</v>
      </c>
      <c r="C49" s="114"/>
      <c r="D49" s="114" t="s">
        <v>402</v>
      </c>
      <c r="E49" s="115">
        <v>2602869</v>
      </c>
      <c r="F49" s="115"/>
      <c r="G49" s="115">
        <v>1095178</v>
      </c>
      <c r="H49" s="115"/>
      <c r="I49" s="115">
        <v>2455</v>
      </c>
      <c r="J49" s="116"/>
      <c r="K49" s="117" t="s">
        <v>366</v>
      </c>
      <c r="L49" s="118"/>
      <c r="M49" s="118" t="s">
        <v>285</v>
      </c>
      <c r="N49" s="10"/>
      <c r="O49" s="10"/>
      <c r="P49" s="114"/>
      <c r="Q49" s="114" t="s">
        <v>401</v>
      </c>
      <c r="R49" s="119"/>
      <c r="S49" s="119"/>
      <c r="T49" s="120"/>
      <c r="U49" s="121"/>
      <c r="V49" s="119"/>
      <c r="W49" s="119"/>
      <c r="X49" s="120"/>
      <c r="Y49" s="121"/>
      <c r="Z49" s="119"/>
      <c r="AA49" s="122"/>
      <c r="AB49" s="114"/>
      <c r="AC49" s="114"/>
      <c r="AD49" s="114"/>
      <c r="AE49" s="114"/>
      <c r="AF49" s="114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4"/>
      <c r="BF49" s="124"/>
      <c r="BG49" s="123"/>
      <c r="BH49" s="123"/>
      <c r="BI49" s="116"/>
      <c r="BJ49" s="118"/>
      <c r="BK49" s="118"/>
      <c r="BL49" s="118"/>
      <c r="BM49" s="118"/>
      <c r="BN49" s="125"/>
      <c r="BO49" s="118"/>
      <c r="BP49" s="118"/>
      <c r="BQ49" s="118"/>
      <c r="BR49" s="118"/>
      <c r="BS49" s="125"/>
      <c r="BT49" s="118"/>
      <c r="BU49" s="118"/>
      <c r="BV49" s="118"/>
      <c r="BW49" s="118"/>
      <c r="BX49" s="125"/>
      <c r="BY49" s="118"/>
      <c r="BZ49" s="118"/>
      <c r="CA49" s="118"/>
      <c r="CB49" s="118"/>
      <c r="CC49" s="125"/>
      <c r="CD49" s="118"/>
      <c r="CE49" s="114"/>
    </row>
    <row r="50" spans="1:83" s="6" customFormat="1" ht="15.5" x14ac:dyDescent="0.35">
      <c r="A50" s="113">
        <v>39</v>
      </c>
      <c r="B50" s="126" t="str">
        <f>HYPERLINK("https://sitonline.vs.ch/environnement/eaux_superficielles/fr/#/?locale=fr&amp;prelevement=SEN-1472&amp;scale=4500","SEN-1472")</f>
        <v>SEN-1472</v>
      </c>
      <c r="C50" s="114"/>
      <c r="D50" s="114" t="s">
        <v>403</v>
      </c>
      <c r="E50" s="115">
        <v>2602884</v>
      </c>
      <c r="F50" s="115"/>
      <c r="G50" s="115">
        <v>1094907</v>
      </c>
      <c r="H50" s="115"/>
      <c r="I50" s="115">
        <v>2469</v>
      </c>
      <c r="J50" s="116"/>
      <c r="K50" s="117" t="s">
        <v>366</v>
      </c>
      <c r="L50" s="118"/>
      <c r="M50" s="118" t="s">
        <v>285</v>
      </c>
      <c r="N50" s="10"/>
      <c r="O50" s="10"/>
      <c r="P50" s="114"/>
      <c r="Q50" s="114" t="s">
        <v>401</v>
      </c>
      <c r="R50" s="119"/>
      <c r="S50" s="119"/>
      <c r="T50" s="120"/>
      <c r="U50" s="121"/>
      <c r="V50" s="119"/>
      <c r="W50" s="119"/>
      <c r="X50" s="120"/>
      <c r="Y50" s="121"/>
      <c r="Z50" s="119"/>
      <c r="AA50" s="122"/>
      <c r="AB50" s="114"/>
      <c r="AC50" s="114"/>
      <c r="AD50" s="114"/>
      <c r="AE50" s="114"/>
      <c r="AF50" s="114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4"/>
      <c r="BF50" s="124"/>
      <c r="BG50" s="123"/>
      <c r="BH50" s="123"/>
      <c r="BI50" s="116"/>
      <c r="BJ50" s="118"/>
      <c r="BK50" s="118"/>
      <c r="BL50" s="118"/>
      <c r="BM50" s="118"/>
      <c r="BN50" s="125"/>
      <c r="BO50" s="118"/>
      <c r="BP50" s="118"/>
      <c r="BQ50" s="118"/>
      <c r="BR50" s="118"/>
      <c r="BS50" s="125"/>
      <c r="BT50" s="118"/>
      <c r="BU50" s="118"/>
      <c r="BV50" s="118"/>
      <c r="BW50" s="118"/>
      <c r="BX50" s="125"/>
      <c r="BY50" s="118"/>
      <c r="BZ50" s="118"/>
      <c r="CA50" s="118"/>
      <c r="CB50" s="118"/>
      <c r="CC50" s="125"/>
      <c r="CD50" s="118"/>
      <c r="CE50" s="114"/>
    </row>
    <row r="51" spans="1:83" s="6" customFormat="1" ht="15.5" x14ac:dyDescent="0.35">
      <c r="A51" s="113">
        <v>40</v>
      </c>
      <c r="B51" s="126" t="str">
        <f>HYPERLINK("https://sitonline.vs.ch/environnement/eaux_superficielles/fr/#/?locale=fr&amp;prelevement=SEN-845&amp;scale=4500","SEN-845")</f>
        <v>SEN-845</v>
      </c>
      <c r="C51" s="114"/>
      <c r="D51" s="114"/>
      <c r="E51" s="115">
        <v>2609283</v>
      </c>
      <c r="F51" s="115"/>
      <c r="G51" s="115">
        <v>1104012</v>
      </c>
      <c r="H51" s="115"/>
      <c r="I51" s="115">
        <v>2580</v>
      </c>
      <c r="J51" s="116"/>
      <c r="K51" s="117" t="s">
        <v>404</v>
      </c>
      <c r="L51" s="118"/>
      <c r="M51" s="118" t="s">
        <v>284</v>
      </c>
      <c r="N51" s="10"/>
      <c r="O51" s="10"/>
      <c r="P51" s="114"/>
      <c r="Q51" s="114" t="s">
        <v>396</v>
      </c>
      <c r="R51" s="119"/>
      <c r="S51" s="119"/>
      <c r="T51" s="120"/>
      <c r="U51" s="121"/>
      <c r="V51" s="119"/>
      <c r="W51" s="119"/>
      <c r="X51" s="120"/>
      <c r="Y51" s="121"/>
      <c r="Z51" s="119"/>
      <c r="AA51" s="122"/>
      <c r="AB51" s="114"/>
      <c r="AC51" s="114"/>
      <c r="AD51" s="114"/>
      <c r="AE51" s="114"/>
      <c r="AF51" s="114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4"/>
      <c r="BF51" s="124"/>
      <c r="BG51" s="123"/>
      <c r="BH51" s="123"/>
      <c r="BI51" s="116"/>
      <c r="BJ51" s="118"/>
      <c r="BK51" s="118"/>
      <c r="BL51" s="118"/>
      <c r="BM51" s="118"/>
      <c r="BN51" s="125"/>
      <c r="BO51" s="118"/>
      <c r="BP51" s="118"/>
      <c r="BQ51" s="118"/>
      <c r="BR51" s="118"/>
      <c r="BS51" s="125"/>
      <c r="BT51" s="118"/>
      <c r="BU51" s="118"/>
      <c r="BV51" s="118"/>
      <c r="BW51" s="118"/>
      <c r="BX51" s="125"/>
      <c r="BY51" s="118"/>
      <c r="BZ51" s="118"/>
      <c r="CA51" s="118"/>
      <c r="CB51" s="118"/>
      <c r="CC51" s="125"/>
      <c r="CD51" s="118"/>
      <c r="CE51" s="114"/>
    </row>
    <row r="52" spans="1:83" s="6" customFormat="1" ht="15.5" x14ac:dyDescent="0.35">
      <c r="A52" s="113">
        <v>41</v>
      </c>
      <c r="B52" s="126" t="str">
        <f>HYPERLINK("https://sitonline.vs.ch/environnement/eaux_superficielles/fr/#/?locale=fr&amp;prelevement=SEN-846&amp;scale=4500","SEN-846")</f>
        <v>SEN-846</v>
      </c>
      <c r="C52" s="114"/>
      <c r="D52" s="114"/>
      <c r="E52" s="115">
        <v>2608294</v>
      </c>
      <c r="F52" s="115"/>
      <c r="G52" s="115">
        <v>1103789</v>
      </c>
      <c r="H52" s="115"/>
      <c r="I52" s="115">
        <v>2355</v>
      </c>
      <c r="J52" s="116"/>
      <c r="K52" s="117"/>
      <c r="L52" s="118"/>
      <c r="M52" s="118" t="s">
        <v>284</v>
      </c>
      <c r="N52" s="10"/>
      <c r="O52" s="10"/>
      <c r="P52" s="114"/>
      <c r="Q52" s="114" t="s">
        <v>396</v>
      </c>
      <c r="R52" s="119"/>
      <c r="S52" s="119"/>
      <c r="T52" s="120"/>
      <c r="U52" s="121"/>
      <c r="V52" s="119"/>
      <c r="W52" s="119"/>
      <c r="X52" s="120"/>
      <c r="Y52" s="121"/>
      <c r="Z52" s="119"/>
      <c r="AA52" s="122"/>
      <c r="AB52" s="114"/>
      <c r="AC52" s="114"/>
      <c r="AD52" s="114"/>
      <c r="AE52" s="114"/>
      <c r="AF52" s="114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4"/>
      <c r="BF52" s="124"/>
      <c r="BG52" s="123"/>
      <c r="BH52" s="123"/>
      <c r="BI52" s="116"/>
      <c r="BJ52" s="118"/>
      <c r="BK52" s="118"/>
      <c r="BL52" s="118"/>
      <c r="BM52" s="118"/>
      <c r="BN52" s="125"/>
      <c r="BO52" s="118"/>
      <c r="BP52" s="118"/>
      <c r="BQ52" s="118"/>
      <c r="BR52" s="118"/>
      <c r="BS52" s="125"/>
      <c r="BT52" s="118"/>
      <c r="BU52" s="118"/>
      <c r="BV52" s="118"/>
      <c r="BW52" s="118"/>
      <c r="BX52" s="125"/>
      <c r="BY52" s="118"/>
      <c r="BZ52" s="118"/>
      <c r="CA52" s="118"/>
      <c r="CB52" s="118"/>
      <c r="CC52" s="125"/>
      <c r="CD52" s="118"/>
      <c r="CE52" s="114"/>
    </row>
    <row r="53" spans="1:83" s="6" customFormat="1" ht="15.5" x14ac:dyDescent="0.35">
      <c r="A53" s="113">
        <v>42</v>
      </c>
      <c r="B53" s="126" t="str">
        <f>HYPERLINK("https://sitonline.vs.ch/environnement/eaux_superficielles/fr/#/?locale=fr&amp;prelevement=SEN-847&amp;scale=4500","SEN-847")</f>
        <v>SEN-847</v>
      </c>
      <c r="C53" s="114"/>
      <c r="D53" s="114"/>
      <c r="E53" s="115">
        <v>2608207</v>
      </c>
      <c r="F53" s="115"/>
      <c r="G53" s="115">
        <v>1103811</v>
      </c>
      <c r="H53" s="115"/>
      <c r="I53" s="115">
        <v>2335</v>
      </c>
      <c r="J53" s="116"/>
      <c r="K53" s="117"/>
      <c r="L53" s="118"/>
      <c r="M53" s="118" t="s">
        <v>284</v>
      </c>
      <c r="N53" s="10"/>
      <c r="O53" s="10"/>
      <c r="P53" s="114"/>
      <c r="Q53" s="114" t="s">
        <v>396</v>
      </c>
      <c r="R53" s="119"/>
      <c r="S53" s="119"/>
      <c r="T53" s="120"/>
      <c r="U53" s="121"/>
      <c r="V53" s="119"/>
      <c r="W53" s="119"/>
      <c r="X53" s="120"/>
      <c r="Y53" s="121"/>
      <c r="Z53" s="119"/>
      <c r="AA53" s="122"/>
      <c r="AB53" s="114"/>
      <c r="AC53" s="114"/>
      <c r="AD53" s="114"/>
      <c r="AE53" s="114"/>
      <c r="AF53" s="114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4"/>
      <c r="BF53" s="124"/>
      <c r="BG53" s="123"/>
      <c r="BH53" s="123"/>
      <c r="BI53" s="116"/>
      <c r="BJ53" s="118"/>
      <c r="BK53" s="118"/>
      <c r="BL53" s="118"/>
      <c r="BM53" s="118"/>
      <c r="BN53" s="125"/>
      <c r="BO53" s="118"/>
      <c r="BP53" s="118"/>
      <c r="BQ53" s="118"/>
      <c r="BR53" s="118"/>
      <c r="BS53" s="125"/>
      <c r="BT53" s="118"/>
      <c r="BU53" s="118"/>
      <c r="BV53" s="118"/>
      <c r="BW53" s="118"/>
      <c r="BX53" s="125"/>
      <c r="BY53" s="118"/>
      <c r="BZ53" s="118"/>
      <c r="CA53" s="118"/>
      <c r="CB53" s="118"/>
      <c r="CC53" s="125"/>
      <c r="CD53" s="118"/>
      <c r="CE53" s="114"/>
    </row>
    <row r="54" spans="1:83" s="6" customFormat="1" ht="15.5" x14ac:dyDescent="0.35">
      <c r="A54" s="113">
        <v>43</v>
      </c>
      <c r="B54" s="126" t="str">
        <f>HYPERLINK("https://sitonline.vs.ch/environnement/eaux_superficielles/fr/#/?locale=fr&amp;prelevement=SEN-850&amp;scale=4500","SEN-850")</f>
        <v>SEN-850</v>
      </c>
      <c r="C54" s="114"/>
      <c r="D54" s="114"/>
      <c r="E54" s="115">
        <v>2603150</v>
      </c>
      <c r="F54" s="115"/>
      <c r="G54" s="115">
        <v>1099890</v>
      </c>
      <c r="H54" s="115"/>
      <c r="I54" s="115">
        <v>2109</v>
      </c>
      <c r="J54" s="116"/>
      <c r="K54" s="117"/>
      <c r="L54" s="118"/>
      <c r="M54" s="118" t="s">
        <v>284</v>
      </c>
      <c r="N54" s="10"/>
      <c r="O54" s="10"/>
      <c r="P54" s="114"/>
      <c r="Q54" s="114" t="s">
        <v>396</v>
      </c>
      <c r="R54" s="119"/>
      <c r="S54" s="119"/>
      <c r="T54" s="120"/>
      <c r="U54" s="121"/>
      <c r="V54" s="119"/>
      <c r="W54" s="119"/>
      <c r="X54" s="120"/>
      <c r="Y54" s="121"/>
      <c r="Z54" s="119"/>
      <c r="AA54" s="122"/>
      <c r="AB54" s="114"/>
      <c r="AC54" s="114"/>
      <c r="AD54" s="114"/>
      <c r="AE54" s="114"/>
      <c r="AF54" s="114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4"/>
      <c r="BF54" s="124"/>
      <c r="BG54" s="123"/>
      <c r="BH54" s="123"/>
      <c r="BI54" s="116"/>
      <c r="BJ54" s="118"/>
      <c r="BK54" s="118"/>
      <c r="BL54" s="118"/>
      <c r="BM54" s="118"/>
      <c r="BN54" s="125"/>
      <c r="BO54" s="118"/>
      <c r="BP54" s="118"/>
      <c r="BQ54" s="118"/>
      <c r="BR54" s="118"/>
      <c r="BS54" s="125"/>
      <c r="BT54" s="118"/>
      <c r="BU54" s="118"/>
      <c r="BV54" s="118"/>
      <c r="BW54" s="118"/>
      <c r="BX54" s="125"/>
      <c r="BY54" s="118"/>
      <c r="BZ54" s="118"/>
      <c r="CA54" s="118"/>
      <c r="CB54" s="118"/>
      <c r="CC54" s="125"/>
      <c r="CD54" s="118"/>
      <c r="CE54" s="114"/>
    </row>
    <row r="55" spans="1:83" s="6" customFormat="1" ht="15.5" x14ac:dyDescent="0.35">
      <c r="A55" s="113">
        <v>44</v>
      </c>
      <c r="B55" s="126" t="str">
        <f>HYPERLINK("https://sitonline.vs.ch/environnement/eaux_superficielles/fr/#/?locale=fr&amp;prelevement=SEN-851&amp;scale=4500","SEN-851")</f>
        <v>SEN-851</v>
      </c>
      <c r="C55" s="114"/>
      <c r="D55" s="114"/>
      <c r="E55" s="115">
        <v>2603130</v>
      </c>
      <c r="F55" s="115"/>
      <c r="G55" s="115">
        <v>1099756</v>
      </c>
      <c r="H55" s="115"/>
      <c r="I55" s="115">
        <v>2098</v>
      </c>
      <c r="J55" s="116"/>
      <c r="K55" s="117"/>
      <c r="L55" s="118"/>
      <c r="M55" s="118" t="s">
        <v>284</v>
      </c>
      <c r="N55" s="10"/>
      <c r="O55" s="10"/>
      <c r="P55" s="114"/>
      <c r="Q55" s="114" t="s">
        <v>396</v>
      </c>
      <c r="R55" s="119"/>
      <c r="S55" s="119"/>
      <c r="T55" s="120"/>
      <c r="U55" s="121"/>
      <c r="V55" s="119"/>
      <c r="W55" s="119"/>
      <c r="X55" s="120"/>
      <c r="Y55" s="121"/>
      <c r="Z55" s="119"/>
      <c r="AA55" s="122"/>
      <c r="AB55" s="114"/>
      <c r="AC55" s="114"/>
      <c r="AD55" s="114"/>
      <c r="AE55" s="114"/>
      <c r="AF55" s="114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4"/>
      <c r="BF55" s="124"/>
      <c r="BG55" s="123"/>
      <c r="BH55" s="123"/>
      <c r="BI55" s="116"/>
      <c r="BJ55" s="118"/>
      <c r="BK55" s="118"/>
      <c r="BL55" s="118"/>
      <c r="BM55" s="118"/>
      <c r="BN55" s="125"/>
      <c r="BO55" s="118"/>
      <c r="BP55" s="118"/>
      <c r="BQ55" s="118"/>
      <c r="BR55" s="118"/>
      <c r="BS55" s="125"/>
      <c r="BT55" s="118"/>
      <c r="BU55" s="118"/>
      <c r="BV55" s="118"/>
      <c r="BW55" s="118"/>
      <c r="BX55" s="125"/>
      <c r="BY55" s="118"/>
      <c r="BZ55" s="118"/>
      <c r="CA55" s="118"/>
      <c r="CB55" s="118"/>
      <c r="CC55" s="125"/>
      <c r="CD55" s="118"/>
      <c r="CE55" s="114"/>
    </row>
    <row r="56" spans="1:83" s="6" customFormat="1" ht="15.5" x14ac:dyDescent="0.35">
      <c r="A56" s="113">
        <v>45</v>
      </c>
      <c r="B56" s="126" t="str">
        <f>HYPERLINK("https://sitonline.vs.ch/environnement/eaux_superficielles/fr/#/?locale=fr&amp;prelevement=SEN-854&amp;scale=4500","SEN-854")</f>
        <v>SEN-854</v>
      </c>
      <c r="C56" s="114"/>
      <c r="D56" s="114"/>
      <c r="E56" s="115">
        <v>2602430</v>
      </c>
      <c r="F56" s="115"/>
      <c r="G56" s="115">
        <v>1099692</v>
      </c>
      <c r="H56" s="115"/>
      <c r="I56" s="115">
        <v>2175</v>
      </c>
      <c r="J56" s="116"/>
      <c r="K56" s="117"/>
      <c r="L56" s="118"/>
      <c r="M56" s="118" t="s">
        <v>284</v>
      </c>
      <c r="N56" s="10"/>
      <c r="O56" s="10"/>
      <c r="P56" s="114"/>
      <c r="Q56" s="114" t="s">
        <v>396</v>
      </c>
      <c r="R56" s="119"/>
      <c r="S56" s="119"/>
      <c r="T56" s="120"/>
      <c r="U56" s="121"/>
      <c r="V56" s="119"/>
      <c r="W56" s="119"/>
      <c r="X56" s="120"/>
      <c r="Y56" s="121"/>
      <c r="Z56" s="119"/>
      <c r="AA56" s="122"/>
      <c r="AB56" s="114"/>
      <c r="AC56" s="114"/>
      <c r="AD56" s="114"/>
      <c r="AE56" s="114"/>
      <c r="AF56" s="114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4"/>
      <c r="BF56" s="124"/>
      <c r="BG56" s="123"/>
      <c r="BH56" s="123"/>
      <c r="BI56" s="116"/>
      <c r="BJ56" s="118"/>
      <c r="BK56" s="118"/>
      <c r="BL56" s="118"/>
      <c r="BM56" s="118"/>
      <c r="BN56" s="125"/>
      <c r="BO56" s="118"/>
      <c r="BP56" s="118"/>
      <c r="BQ56" s="118"/>
      <c r="BR56" s="118"/>
      <c r="BS56" s="125"/>
      <c r="BT56" s="118"/>
      <c r="BU56" s="118"/>
      <c r="BV56" s="118"/>
      <c r="BW56" s="118"/>
      <c r="BX56" s="125"/>
      <c r="BY56" s="118"/>
      <c r="BZ56" s="118"/>
      <c r="CA56" s="118"/>
      <c r="CB56" s="118"/>
      <c r="CC56" s="125"/>
      <c r="CD56" s="118"/>
      <c r="CE56" s="114"/>
    </row>
    <row r="57" spans="1:83" s="6" customFormat="1" ht="15.5" x14ac:dyDescent="0.35">
      <c r="A57" s="113">
        <v>46</v>
      </c>
      <c r="B57" s="126" t="str">
        <f>HYPERLINK("https://sitonline.vs.ch/environnement/eaux_superficielles/fr/#/?locale=fr&amp;prelevement=SEN-861&amp;scale=4500","SEN-861")</f>
        <v>SEN-861</v>
      </c>
      <c r="C57" s="114"/>
      <c r="D57" s="114"/>
      <c r="E57" s="115">
        <v>2600756</v>
      </c>
      <c r="F57" s="115"/>
      <c r="G57" s="115">
        <v>1106185</v>
      </c>
      <c r="H57" s="115"/>
      <c r="I57" s="115">
        <v>2241</v>
      </c>
      <c r="J57" s="116"/>
      <c r="K57" s="117"/>
      <c r="L57" s="118"/>
      <c r="M57" s="118" t="s">
        <v>284</v>
      </c>
      <c r="N57" s="10"/>
      <c r="O57" s="10"/>
      <c r="P57" s="114"/>
      <c r="Q57" s="114" t="s">
        <v>396</v>
      </c>
      <c r="R57" s="119"/>
      <c r="S57" s="119"/>
      <c r="T57" s="120"/>
      <c r="U57" s="121"/>
      <c r="V57" s="119"/>
      <c r="W57" s="119"/>
      <c r="X57" s="120"/>
      <c r="Y57" s="121"/>
      <c r="Z57" s="119"/>
      <c r="AA57" s="122"/>
      <c r="AB57" s="114"/>
      <c r="AC57" s="114"/>
      <c r="AD57" s="114"/>
      <c r="AE57" s="114"/>
      <c r="AF57" s="114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4"/>
      <c r="BF57" s="124"/>
      <c r="BG57" s="123"/>
      <c r="BH57" s="123"/>
      <c r="BI57" s="116"/>
      <c r="BJ57" s="118"/>
      <c r="BK57" s="118"/>
      <c r="BL57" s="118"/>
      <c r="BM57" s="118"/>
      <c r="BN57" s="125"/>
      <c r="BO57" s="118"/>
      <c r="BP57" s="118"/>
      <c r="BQ57" s="118"/>
      <c r="BR57" s="118"/>
      <c r="BS57" s="125"/>
      <c r="BT57" s="118"/>
      <c r="BU57" s="118"/>
      <c r="BV57" s="118"/>
      <c r="BW57" s="118"/>
      <c r="BX57" s="125"/>
      <c r="BY57" s="118"/>
      <c r="BZ57" s="118"/>
      <c r="CA57" s="118"/>
      <c r="CB57" s="118"/>
      <c r="CC57" s="125"/>
      <c r="CD57" s="118"/>
      <c r="CE57" s="114"/>
    </row>
    <row r="58" spans="1:83" s="6" customFormat="1" ht="15.5" x14ac:dyDescent="0.35">
      <c r="A58" s="113">
        <v>47</v>
      </c>
      <c r="B58" s="126" t="str">
        <f>HYPERLINK("https://sitonline.vs.ch/environnement/eaux_superficielles/fr/#/?locale=fr&amp;prelevement=SEN-862&amp;scale=4500","SEN-862")</f>
        <v>SEN-862</v>
      </c>
      <c r="C58" s="114"/>
      <c r="D58" s="114"/>
      <c r="E58" s="115">
        <v>2600719</v>
      </c>
      <c r="F58" s="115"/>
      <c r="G58" s="115">
        <v>1106192</v>
      </c>
      <c r="H58" s="115"/>
      <c r="I58" s="115">
        <v>2248</v>
      </c>
      <c r="J58" s="116"/>
      <c r="K58" s="117"/>
      <c r="L58" s="118"/>
      <c r="M58" s="118" t="s">
        <v>284</v>
      </c>
      <c r="N58" s="10"/>
      <c r="O58" s="10"/>
      <c r="P58" s="114"/>
      <c r="Q58" s="114" t="s">
        <v>396</v>
      </c>
      <c r="R58" s="119"/>
      <c r="S58" s="119"/>
      <c r="T58" s="120"/>
      <c r="U58" s="121"/>
      <c r="V58" s="119"/>
      <c r="W58" s="119"/>
      <c r="X58" s="120"/>
      <c r="Y58" s="121"/>
      <c r="Z58" s="119"/>
      <c r="AA58" s="122"/>
      <c r="AB58" s="114"/>
      <c r="AC58" s="114"/>
      <c r="AD58" s="114"/>
      <c r="AE58" s="114"/>
      <c r="AF58" s="114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124"/>
      <c r="BF58" s="124"/>
      <c r="BG58" s="123"/>
      <c r="BH58" s="123"/>
      <c r="BI58" s="116"/>
      <c r="BJ58" s="118"/>
      <c r="BK58" s="118"/>
      <c r="BL58" s="118"/>
      <c r="BM58" s="118"/>
      <c r="BN58" s="125"/>
      <c r="BO58" s="118"/>
      <c r="BP58" s="118"/>
      <c r="BQ58" s="118"/>
      <c r="BR58" s="118"/>
      <c r="BS58" s="125"/>
      <c r="BT58" s="118"/>
      <c r="BU58" s="118"/>
      <c r="BV58" s="118"/>
      <c r="BW58" s="118"/>
      <c r="BX58" s="125"/>
      <c r="BY58" s="118"/>
      <c r="BZ58" s="118"/>
      <c r="CA58" s="118"/>
      <c r="CB58" s="118"/>
      <c r="CC58" s="125"/>
      <c r="CD58" s="118"/>
      <c r="CE58" s="114"/>
    </row>
    <row r="59" spans="1:83" s="6" customFormat="1" ht="15.5" x14ac:dyDescent="0.35">
      <c r="A59" s="113">
        <v>48</v>
      </c>
      <c r="B59" s="126" t="str">
        <f>HYPERLINK("https://sitonline.vs.ch/environnement/eaux_superficielles/fr/#/?locale=fr&amp;prelevement=SEN-863&amp;scale=4500","SEN-863")</f>
        <v>SEN-863</v>
      </c>
      <c r="C59" s="114"/>
      <c r="D59" s="114"/>
      <c r="E59" s="115">
        <v>2600741</v>
      </c>
      <c r="F59" s="115"/>
      <c r="G59" s="115">
        <v>1106183</v>
      </c>
      <c r="H59" s="115"/>
      <c r="I59" s="115">
        <v>2244</v>
      </c>
      <c r="J59" s="116"/>
      <c r="K59" s="117"/>
      <c r="L59" s="118"/>
      <c r="M59" s="118" t="s">
        <v>284</v>
      </c>
      <c r="N59" s="10"/>
      <c r="O59" s="10"/>
      <c r="P59" s="114"/>
      <c r="Q59" s="114" t="s">
        <v>396</v>
      </c>
      <c r="R59" s="119"/>
      <c r="S59" s="119"/>
      <c r="T59" s="120"/>
      <c r="U59" s="121"/>
      <c r="V59" s="119"/>
      <c r="W59" s="119"/>
      <c r="X59" s="120"/>
      <c r="Y59" s="121"/>
      <c r="Z59" s="119"/>
      <c r="AA59" s="122"/>
      <c r="AB59" s="114"/>
      <c r="AC59" s="114"/>
      <c r="AD59" s="114"/>
      <c r="AE59" s="114"/>
      <c r="AF59" s="114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4"/>
      <c r="BF59" s="124"/>
      <c r="BG59" s="123"/>
      <c r="BH59" s="123"/>
      <c r="BI59" s="116"/>
      <c r="BJ59" s="118"/>
      <c r="BK59" s="118"/>
      <c r="BL59" s="118"/>
      <c r="BM59" s="118"/>
      <c r="BN59" s="125"/>
      <c r="BO59" s="118"/>
      <c r="BP59" s="118"/>
      <c r="BQ59" s="118"/>
      <c r="BR59" s="118"/>
      <c r="BS59" s="125"/>
      <c r="BT59" s="118"/>
      <c r="BU59" s="118"/>
      <c r="BV59" s="118"/>
      <c r="BW59" s="118"/>
      <c r="BX59" s="125"/>
      <c r="BY59" s="118"/>
      <c r="BZ59" s="118"/>
      <c r="CA59" s="118"/>
      <c r="CB59" s="118"/>
      <c r="CC59" s="125"/>
      <c r="CD59" s="118"/>
      <c r="CE59" s="114"/>
    </row>
    <row r="60" spans="1:83" s="6" customFormat="1" ht="15.5" x14ac:dyDescent="0.35">
      <c r="A60" s="113">
        <v>49</v>
      </c>
      <c r="B60" s="126" t="str">
        <f>HYPERLINK("https://sitonline.vs.ch/environnement/eaux_superficielles/fr/#/?locale=fr&amp;prelevement=SEN-864&amp;scale=4500","SEN-864")</f>
        <v>SEN-864</v>
      </c>
      <c r="C60" s="114"/>
      <c r="D60" s="114"/>
      <c r="E60" s="115">
        <v>2600781</v>
      </c>
      <c r="F60" s="115"/>
      <c r="G60" s="115">
        <v>1106211</v>
      </c>
      <c r="H60" s="115"/>
      <c r="I60" s="115">
        <v>2233</v>
      </c>
      <c r="J60" s="116"/>
      <c r="K60" s="117"/>
      <c r="L60" s="118"/>
      <c r="M60" s="118" t="s">
        <v>284</v>
      </c>
      <c r="N60" s="10"/>
      <c r="O60" s="10"/>
      <c r="P60" s="114"/>
      <c r="Q60" s="114" t="s">
        <v>396</v>
      </c>
      <c r="R60" s="119"/>
      <c r="S60" s="119"/>
      <c r="T60" s="120"/>
      <c r="U60" s="121"/>
      <c r="V60" s="119"/>
      <c r="W60" s="119"/>
      <c r="X60" s="120"/>
      <c r="Y60" s="121"/>
      <c r="Z60" s="119"/>
      <c r="AA60" s="122"/>
      <c r="AB60" s="114"/>
      <c r="AC60" s="114"/>
      <c r="AD60" s="114"/>
      <c r="AE60" s="114"/>
      <c r="AF60" s="114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4"/>
      <c r="BF60" s="124"/>
      <c r="BG60" s="123"/>
      <c r="BH60" s="123"/>
      <c r="BI60" s="116"/>
      <c r="BJ60" s="118"/>
      <c r="BK60" s="118"/>
      <c r="BL60" s="118"/>
      <c r="BM60" s="118"/>
      <c r="BN60" s="125"/>
      <c r="BO60" s="118"/>
      <c r="BP60" s="118"/>
      <c r="BQ60" s="118"/>
      <c r="BR60" s="118"/>
      <c r="BS60" s="125"/>
      <c r="BT60" s="118"/>
      <c r="BU60" s="118"/>
      <c r="BV60" s="118"/>
      <c r="BW60" s="118"/>
      <c r="BX60" s="125"/>
      <c r="BY60" s="118"/>
      <c r="BZ60" s="118"/>
      <c r="CA60" s="118"/>
      <c r="CB60" s="118"/>
      <c r="CC60" s="125"/>
      <c r="CD60" s="118"/>
      <c r="CE60" s="114"/>
    </row>
    <row r="61" spans="1:83" s="6" customFormat="1" ht="15.5" x14ac:dyDescent="0.35">
      <c r="A61" s="113">
        <v>50</v>
      </c>
      <c r="B61" s="126" t="str">
        <f>HYPERLINK("https://sitonline.vs.ch/environnement/eaux_superficielles/fr/#/?locale=fr&amp;prelevement=SEN-865&amp;scale=4500","SEN-865")</f>
        <v>SEN-865</v>
      </c>
      <c r="C61" s="114"/>
      <c r="D61" s="114"/>
      <c r="E61" s="115">
        <v>2600785</v>
      </c>
      <c r="F61" s="115"/>
      <c r="G61" s="115">
        <v>1106199</v>
      </c>
      <c r="H61" s="115"/>
      <c r="I61" s="115">
        <v>2232</v>
      </c>
      <c r="J61" s="116"/>
      <c r="K61" s="117"/>
      <c r="L61" s="118"/>
      <c r="M61" s="118" t="s">
        <v>284</v>
      </c>
      <c r="N61" s="10"/>
      <c r="O61" s="10"/>
      <c r="P61" s="114"/>
      <c r="Q61" s="114" t="s">
        <v>396</v>
      </c>
      <c r="R61" s="119"/>
      <c r="S61" s="119"/>
      <c r="T61" s="120"/>
      <c r="U61" s="121"/>
      <c r="V61" s="119"/>
      <c r="W61" s="119"/>
      <c r="X61" s="120"/>
      <c r="Y61" s="121"/>
      <c r="Z61" s="119"/>
      <c r="AA61" s="122"/>
      <c r="AB61" s="114"/>
      <c r="AC61" s="114"/>
      <c r="AD61" s="114"/>
      <c r="AE61" s="114"/>
      <c r="AF61" s="114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  <c r="BD61" s="123"/>
      <c r="BE61" s="124"/>
      <c r="BF61" s="124"/>
      <c r="BG61" s="123"/>
      <c r="BH61" s="123"/>
      <c r="BI61" s="116"/>
      <c r="BJ61" s="118"/>
      <c r="BK61" s="118"/>
      <c r="BL61" s="118"/>
      <c r="BM61" s="118"/>
      <c r="BN61" s="125"/>
      <c r="BO61" s="118"/>
      <c r="BP61" s="118"/>
      <c r="BQ61" s="118"/>
      <c r="BR61" s="118"/>
      <c r="BS61" s="125"/>
      <c r="BT61" s="118"/>
      <c r="BU61" s="118"/>
      <c r="BV61" s="118"/>
      <c r="BW61" s="118"/>
      <c r="BX61" s="125"/>
      <c r="BY61" s="118"/>
      <c r="BZ61" s="118"/>
      <c r="CA61" s="118"/>
      <c r="CB61" s="118"/>
      <c r="CC61" s="125"/>
      <c r="CD61" s="118"/>
      <c r="CE61" s="114"/>
    </row>
    <row r="62" spans="1:83" s="6" customFormat="1" ht="15.5" x14ac:dyDescent="0.35">
      <c r="A62" s="113">
        <v>51</v>
      </c>
      <c r="B62" s="126" t="str">
        <f>HYPERLINK("https://sitonline.vs.ch/environnement/eaux_superficielles/fr/#/?locale=fr&amp;prelevement=SEN-866&amp;scale=4500","SEN-866")</f>
        <v>SEN-866</v>
      </c>
      <c r="C62" s="114"/>
      <c r="D62" s="114"/>
      <c r="E62" s="115">
        <v>2600801</v>
      </c>
      <c r="F62" s="115"/>
      <c r="G62" s="115">
        <v>1106165</v>
      </c>
      <c r="H62" s="115"/>
      <c r="I62" s="115">
        <v>2223</v>
      </c>
      <c r="J62" s="116"/>
      <c r="K62" s="117"/>
      <c r="L62" s="118"/>
      <c r="M62" s="118" t="s">
        <v>284</v>
      </c>
      <c r="N62" s="10"/>
      <c r="O62" s="10"/>
      <c r="P62" s="114"/>
      <c r="Q62" s="114" t="s">
        <v>396</v>
      </c>
      <c r="R62" s="119"/>
      <c r="S62" s="119"/>
      <c r="T62" s="120"/>
      <c r="U62" s="121"/>
      <c r="V62" s="119"/>
      <c r="W62" s="119"/>
      <c r="X62" s="120"/>
      <c r="Y62" s="121"/>
      <c r="Z62" s="119"/>
      <c r="AA62" s="122"/>
      <c r="AB62" s="114"/>
      <c r="AC62" s="114"/>
      <c r="AD62" s="114"/>
      <c r="AE62" s="114"/>
      <c r="AF62" s="114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4"/>
      <c r="BF62" s="124"/>
      <c r="BG62" s="123"/>
      <c r="BH62" s="123"/>
      <c r="BI62" s="116"/>
      <c r="BJ62" s="118"/>
      <c r="BK62" s="118"/>
      <c r="BL62" s="118"/>
      <c r="BM62" s="118"/>
      <c r="BN62" s="125"/>
      <c r="BO62" s="118"/>
      <c r="BP62" s="118"/>
      <c r="BQ62" s="118"/>
      <c r="BR62" s="118"/>
      <c r="BS62" s="125"/>
      <c r="BT62" s="118"/>
      <c r="BU62" s="118"/>
      <c r="BV62" s="118"/>
      <c r="BW62" s="118"/>
      <c r="BX62" s="125"/>
      <c r="BY62" s="118"/>
      <c r="BZ62" s="118"/>
      <c r="CA62" s="118"/>
      <c r="CB62" s="118"/>
      <c r="CC62" s="125"/>
      <c r="CD62" s="118"/>
      <c r="CE62" s="114"/>
    </row>
    <row r="63" spans="1:83" s="6" customFormat="1" ht="15.5" x14ac:dyDescent="0.35">
      <c r="A63" s="113">
        <v>52</v>
      </c>
      <c r="B63" s="126" t="str">
        <f>HYPERLINK("https://sitonline.vs.ch/environnement/eaux_superficielles/fr/#/?locale=fr&amp;prelevement=SEN-867&amp;scale=4500","SEN-867")</f>
        <v>SEN-867</v>
      </c>
      <c r="C63" s="114"/>
      <c r="D63" s="114"/>
      <c r="E63" s="115">
        <v>2600756</v>
      </c>
      <c r="F63" s="115"/>
      <c r="G63" s="115">
        <v>1106294</v>
      </c>
      <c r="H63" s="115"/>
      <c r="I63" s="115">
        <v>2240</v>
      </c>
      <c r="J63" s="116"/>
      <c r="K63" s="117"/>
      <c r="L63" s="118"/>
      <c r="M63" s="118" t="s">
        <v>284</v>
      </c>
      <c r="N63" s="10"/>
      <c r="O63" s="10"/>
      <c r="P63" s="114"/>
      <c r="Q63" s="114" t="s">
        <v>396</v>
      </c>
      <c r="R63" s="119"/>
      <c r="S63" s="119"/>
      <c r="T63" s="120"/>
      <c r="U63" s="121"/>
      <c r="V63" s="119"/>
      <c r="W63" s="119"/>
      <c r="X63" s="120"/>
      <c r="Y63" s="121"/>
      <c r="Z63" s="119"/>
      <c r="AA63" s="122"/>
      <c r="AB63" s="114"/>
      <c r="AC63" s="114"/>
      <c r="AD63" s="114"/>
      <c r="AE63" s="114"/>
      <c r="AF63" s="114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4"/>
      <c r="BF63" s="124"/>
      <c r="BG63" s="123"/>
      <c r="BH63" s="123"/>
      <c r="BI63" s="116"/>
      <c r="BJ63" s="118"/>
      <c r="BK63" s="118"/>
      <c r="BL63" s="118"/>
      <c r="BM63" s="118"/>
      <c r="BN63" s="125"/>
      <c r="BO63" s="118"/>
      <c r="BP63" s="118"/>
      <c r="BQ63" s="118"/>
      <c r="BR63" s="118"/>
      <c r="BS63" s="125"/>
      <c r="BT63" s="118"/>
      <c r="BU63" s="118"/>
      <c r="BV63" s="118"/>
      <c r="BW63" s="118"/>
      <c r="BX63" s="125"/>
      <c r="BY63" s="118"/>
      <c r="BZ63" s="118"/>
      <c r="CA63" s="118"/>
      <c r="CB63" s="118"/>
      <c r="CC63" s="125"/>
      <c r="CD63" s="118"/>
      <c r="CE63" s="114"/>
    </row>
    <row r="64" spans="1:83" s="6" customFormat="1" ht="15.5" x14ac:dyDescent="0.35">
      <c r="A64" s="113">
        <v>53</v>
      </c>
      <c r="B64" s="126" t="str">
        <f>HYPERLINK("https://sitonline.vs.ch/environnement/eaux_superficielles/fr/#/?locale=fr&amp;prelevement=SPE-1525&amp;scale=4500","SPE-1525")</f>
        <v>SPE-1525</v>
      </c>
      <c r="C64" s="114"/>
      <c r="D64" s="114" t="s">
        <v>405</v>
      </c>
      <c r="E64" s="115">
        <v>2604230</v>
      </c>
      <c r="F64" s="115"/>
      <c r="G64" s="115">
        <v>1106736</v>
      </c>
      <c r="H64" s="115"/>
      <c r="I64" s="115">
        <v>1346</v>
      </c>
      <c r="J64" s="116"/>
      <c r="K64" s="117" t="s">
        <v>406</v>
      </c>
      <c r="L64" s="118"/>
      <c r="M64" s="118" t="s">
        <v>288</v>
      </c>
      <c r="N64" s="10"/>
      <c r="O64" s="10"/>
      <c r="P64" s="114"/>
      <c r="Q64" s="114" t="s">
        <v>407</v>
      </c>
      <c r="R64" s="119"/>
      <c r="S64" s="119"/>
      <c r="T64" s="120"/>
      <c r="U64" s="121"/>
      <c r="V64" s="119"/>
      <c r="W64" s="119" t="s">
        <v>277</v>
      </c>
      <c r="X64" s="120">
        <v>44376</v>
      </c>
      <c r="Y64" s="121">
        <v>10</v>
      </c>
      <c r="Z64" s="129" t="s">
        <v>414</v>
      </c>
      <c r="AA64" s="122"/>
      <c r="AB64" s="114"/>
      <c r="AC64" s="114"/>
      <c r="AD64" s="114"/>
      <c r="AE64" s="114"/>
      <c r="AF64" s="114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4"/>
      <c r="BF64" s="124"/>
      <c r="BG64" s="123"/>
      <c r="BH64" s="123"/>
      <c r="BI64" s="116"/>
      <c r="BJ64" s="118"/>
      <c r="BK64" s="118"/>
      <c r="BL64" s="118"/>
      <c r="BM64" s="118"/>
      <c r="BN64" s="125"/>
      <c r="BO64" s="118"/>
      <c r="BP64" s="118"/>
      <c r="BQ64" s="118"/>
      <c r="BR64" s="118"/>
      <c r="BS64" s="125"/>
      <c r="BT64" s="118"/>
      <c r="BU64" s="118"/>
      <c r="BV64" s="118"/>
      <c r="BW64" s="118"/>
      <c r="BX64" s="125"/>
      <c r="BY64" s="118"/>
      <c r="BZ64" s="118"/>
      <c r="CA64" s="118"/>
      <c r="CB64" s="118"/>
      <c r="CC64" s="125"/>
      <c r="CD64" s="118"/>
      <c r="CE64" s="114"/>
    </row>
    <row r="65" spans="1:83" s="6" customFormat="1" ht="15.5" x14ac:dyDescent="0.35">
      <c r="A65" s="113">
        <v>54</v>
      </c>
      <c r="B65" s="126" t="str">
        <f>HYPERLINK("https://sitonline.vs.ch/environnement/eaux_superficielles/fr/#/?locale=fr&amp;prelevement=SEN2-1242&amp;scale=4500","SEN2-1242")</f>
        <v>SEN2-1242</v>
      </c>
      <c r="C65" s="114"/>
      <c r="D65" s="114" t="s">
        <v>408</v>
      </c>
      <c r="E65" s="115">
        <v>2600920</v>
      </c>
      <c r="F65" s="115"/>
      <c r="G65" s="115">
        <v>1106780</v>
      </c>
      <c r="H65" s="115"/>
      <c r="I65" s="115">
        <v>2200</v>
      </c>
      <c r="J65" s="116"/>
      <c r="K65" s="117" t="s">
        <v>409</v>
      </c>
      <c r="L65" s="118"/>
      <c r="M65" s="118" t="s">
        <v>322</v>
      </c>
      <c r="N65" s="10"/>
      <c r="O65" s="10"/>
      <c r="P65" s="114"/>
      <c r="Q65" s="114" t="s">
        <v>410</v>
      </c>
      <c r="R65" s="119"/>
      <c r="S65" s="119"/>
      <c r="T65" s="120"/>
      <c r="U65" s="121"/>
      <c r="V65" s="119"/>
      <c r="W65" s="119"/>
      <c r="X65" s="120"/>
      <c r="Y65" s="121"/>
      <c r="Z65" s="119"/>
      <c r="AA65" s="122"/>
      <c r="AB65" s="114"/>
      <c r="AC65" s="114"/>
      <c r="AD65" s="114"/>
      <c r="AE65" s="114"/>
      <c r="AF65" s="114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4"/>
      <c r="BF65" s="124"/>
      <c r="BG65" s="123"/>
      <c r="BH65" s="123"/>
      <c r="BI65" s="116"/>
      <c r="BJ65" s="118"/>
      <c r="BK65" s="118"/>
      <c r="BL65" s="118"/>
      <c r="BM65" s="118"/>
      <c r="BN65" s="125"/>
      <c r="BO65" s="118"/>
      <c r="BP65" s="118"/>
      <c r="BQ65" s="118"/>
      <c r="BR65" s="118"/>
      <c r="BS65" s="125"/>
      <c r="BT65" s="118"/>
      <c r="BU65" s="118"/>
      <c r="BV65" s="118"/>
      <c r="BW65" s="118"/>
      <c r="BX65" s="125"/>
      <c r="BY65" s="118"/>
      <c r="BZ65" s="118"/>
      <c r="CA65" s="118"/>
      <c r="CB65" s="118"/>
      <c r="CC65" s="125"/>
      <c r="CD65" s="118"/>
      <c r="CE65" s="114"/>
    </row>
    <row r="66" spans="1:83" s="6" customFormat="1" ht="15.5" x14ac:dyDescent="0.35">
      <c r="A66" s="113">
        <v>55</v>
      </c>
      <c r="B66" s="126" t="str">
        <f>HYPERLINK("https://sitonline.vs.ch/environnement/eaux_superficielles/fr/#/?locale=fr&amp;prelevement=SEN2-1243&amp;scale=4500","SEN2-1243")</f>
        <v>SEN2-1243</v>
      </c>
      <c r="C66" s="114"/>
      <c r="D66" s="114" t="s">
        <v>411</v>
      </c>
      <c r="E66" s="115">
        <v>2603800</v>
      </c>
      <c r="F66" s="115"/>
      <c r="G66" s="115">
        <v>1106350</v>
      </c>
      <c r="H66" s="115"/>
      <c r="I66" s="115">
        <v>1500</v>
      </c>
      <c r="J66" s="116"/>
      <c r="K66" s="117" t="s">
        <v>412</v>
      </c>
      <c r="L66" s="118"/>
      <c r="M66" s="118" t="s">
        <v>322</v>
      </c>
      <c r="N66" s="10"/>
      <c r="O66" s="10"/>
      <c r="P66" s="114"/>
      <c r="Q66" s="114" t="s">
        <v>410</v>
      </c>
      <c r="R66" s="119"/>
      <c r="S66" s="119"/>
      <c r="T66" s="120"/>
      <c r="U66" s="121"/>
      <c r="V66" s="119"/>
      <c r="W66" s="119"/>
      <c r="X66" s="120"/>
      <c r="Y66" s="121"/>
      <c r="Z66" s="119"/>
      <c r="AA66" s="122"/>
      <c r="AB66" s="114"/>
      <c r="AC66" s="114"/>
      <c r="AD66" s="114"/>
      <c r="AE66" s="114"/>
      <c r="AF66" s="114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4"/>
      <c r="BF66" s="124"/>
      <c r="BG66" s="123"/>
      <c r="BH66" s="123"/>
      <c r="BI66" s="116"/>
      <c r="BJ66" s="118"/>
      <c r="BK66" s="118"/>
      <c r="BL66" s="118"/>
      <c r="BM66" s="118"/>
      <c r="BN66" s="125"/>
      <c r="BO66" s="118"/>
      <c r="BP66" s="118"/>
      <c r="BQ66" s="118"/>
      <c r="BR66" s="118"/>
      <c r="BS66" s="125"/>
      <c r="BT66" s="118"/>
      <c r="BU66" s="118"/>
      <c r="BV66" s="118"/>
      <c r="BW66" s="118"/>
      <c r="BX66" s="125"/>
      <c r="BY66" s="118"/>
      <c r="BZ66" s="118"/>
      <c r="CA66" s="118"/>
      <c r="CB66" s="118"/>
      <c r="CC66" s="125"/>
      <c r="CD66" s="118"/>
      <c r="CE66" s="114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66">
      <formula1>"Mit ständiger Wasserführung,Keine ständiger Wasserführung"</formula1>
    </dataValidation>
    <dataValidation type="list" allowBlank="1" showInputMessage="1" showErrorMessage="1" sqref="P12:P66">
      <formula1>"Bestehend,Ausser Betrieb"</formula1>
    </dataValidation>
    <dataValidation type="list" allowBlank="1" showInputMessage="1" showErrorMessage="1" sqref="R12:R66">
      <formula1>"Bewilligung,Konzession,Andere"</formula1>
    </dataValidation>
    <dataValidation type="list" allowBlank="1" showInputMessage="1" showErrorMessage="1" sqref="W12:W66">
      <formula1>"Vorhanden,Nicht vorhanden"</formula1>
    </dataValidation>
    <dataValidation type="list" allowBlank="1" showInputMessage="1" showErrorMessage="1" sqref="AB12:AB66">
      <formula1>"In einem Gewässerlauf,In einem See,Im Grundwasser (Quelle/Grundwasserleiter)"</formula1>
    </dataValidation>
    <dataValidation type="list" allowBlank="1" showInputMessage="1" showErrorMessage="1" sqref="AC12:AC66">
      <formula1>"Mit Regulierung,Ohne Regulierung,Stausee,Pumpen,Andere (bitte angeben)"</formula1>
    </dataValidation>
    <dataValidation type="list" allowBlank="1" showInputMessage="1" showErrorMessage="1" sqref="BK12:BK66 BP12:BP66 BU12:BU66 BZ12:BZ66">
      <formula1>"Ja,Nein"</formula1>
    </dataValidation>
    <dataValidation type="list" allowBlank="1" showInputMessage="1" showErrorMessage="1" sqref="N12:N66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2023-10-16T09:24:23Z</dcterms:modified>
</cp:coreProperties>
</file>