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holingerag.intra\Projekte\Lausanne\A2143\Bases\Simulation type\"/>
    </mc:Choice>
  </mc:AlternateContent>
  <xr:revisionPtr revIDLastSave="0" documentId="13_ncr:1_{8E3260FB-3207-456D-B28D-4D0606C8543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ase" sheetId="6" r:id="rId1"/>
    <sheet name="UR" sheetId="5" r:id="rId2"/>
    <sheet name="Compteurs" sheetId="7" r:id="rId3"/>
    <sheet name="Unités d'habitation" sheetId="2" r:id="rId4"/>
    <sheet name="Volume de bâtiment" sheetId="3" r:id="rId5"/>
    <sheet name="Tarif échelonné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4" l="1"/>
  <c r="C16" i="4"/>
  <c r="E10" i="3" l="1"/>
  <c r="C10" i="3"/>
  <c r="E12" i="2"/>
  <c r="C12" i="2"/>
  <c r="E16" i="7"/>
  <c r="C16" i="7"/>
  <c r="E13" i="5"/>
  <c r="C13" i="5"/>
  <c r="G13" i="5" l="1"/>
  <c r="F13" i="5"/>
  <c r="G16" i="7"/>
  <c r="F16" i="7"/>
  <c r="G12" i="2"/>
  <c r="F12" i="2"/>
  <c r="G10" i="3"/>
  <c r="F10" i="3"/>
  <c r="G16" i="4"/>
  <c r="F16" i="4"/>
  <c r="G14" i="4"/>
  <c r="F14" i="4"/>
  <c r="H14" i="4"/>
  <c r="G13" i="4"/>
  <c r="F13" i="4"/>
  <c r="H13" i="4"/>
  <c r="G12" i="4"/>
  <c r="F12" i="4"/>
  <c r="H12" i="4"/>
  <c r="G11" i="4"/>
  <c r="F11" i="4"/>
  <c r="H11" i="4"/>
  <c r="G10" i="4"/>
  <c r="F10" i="4"/>
  <c r="H10" i="4"/>
  <c r="G8" i="3"/>
  <c r="F8" i="3"/>
  <c r="H8" i="3"/>
  <c r="H10" i="3" s="1"/>
  <c r="G16" i="3"/>
  <c r="F16" i="3"/>
  <c r="H16" i="3"/>
  <c r="H18" i="3" s="1"/>
  <c r="G18" i="2"/>
  <c r="F18" i="2"/>
  <c r="H18" i="2"/>
  <c r="H20" i="2" s="1"/>
  <c r="G10" i="2"/>
  <c r="F10" i="2"/>
  <c r="H10" i="2"/>
  <c r="G9" i="2"/>
  <c r="F9" i="2"/>
  <c r="H9" i="2"/>
  <c r="G12" i="7"/>
  <c r="F12" i="7"/>
  <c r="H12" i="7"/>
  <c r="G11" i="7"/>
  <c r="F11" i="7"/>
  <c r="H11" i="7"/>
  <c r="G10" i="7"/>
  <c r="F10" i="7"/>
  <c r="H10" i="7"/>
  <c r="H9" i="4" l="1"/>
  <c r="H16" i="4" s="1"/>
  <c r="H8" i="2"/>
  <c r="H12" i="2" s="1"/>
  <c r="H14" i="2"/>
  <c r="H12" i="3"/>
  <c r="H18" i="4" l="1"/>
  <c r="B22" i="4" s="1"/>
  <c r="C22" i="4" s="1"/>
  <c r="H20" i="3"/>
  <c r="B24" i="3" s="1"/>
  <c r="C24" i="3" s="1"/>
  <c r="H22" i="2"/>
  <c r="B26" i="2" s="1"/>
  <c r="C26" i="2" s="1"/>
  <c r="B28" i="2" l="1"/>
  <c r="C28" i="2" s="1"/>
  <c r="B26" i="3"/>
  <c r="C26" i="3" s="1"/>
  <c r="G22" i="7"/>
  <c r="F22" i="7"/>
  <c r="H22" i="7"/>
  <c r="H24" i="7" s="1"/>
  <c r="G14" i="7"/>
  <c r="F14" i="7"/>
  <c r="H14" i="7"/>
  <c r="G13" i="7"/>
  <c r="F13" i="7"/>
  <c r="H13" i="7"/>
  <c r="G9" i="7"/>
  <c r="F9" i="7"/>
  <c r="H9" i="7"/>
  <c r="G11" i="5"/>
  <c r="F11" i="5"/>
  <c r="H11" i="5"/>
  <c r="G10" i="5"/>
  <c r="F10" i="5"/>
  <c r="H10" i="5"/>
  <c r="G9" i="5"/>
  <c r="F9" i="5"/>
  <c r="H9" i="5"/>
  <c r="H8" i="7" l="1"/>
  <c r="H8" i="5"/>
  <c r="G19" i="5"/>
  <c r="F19" i="5"/>
  <c r="H19" i="5"/>
  <c r="H21" i="5" s="1"/>
  <c r="H16" i="7" l="1"/>
  <c r="H18" i="7" s="1"/>
  <c r="H26" i="7" s="1"/>
  <c r="B30" i="7" s="1"/>
  <c r="C30" i="7" s="1"/>
  <c r="H13" i="5"/>
  <c r="H15" i="5" s="1"/>
  <c r="H23" i="5" s="1"/>
  <c r="B27" i="5" s="1"/>
  <c r="C27" i="5" s="1"/>
  <c r="B32" i="7" l="1"/>
  <c r="C32" i="7" s="1"/>
  <c r="B29" i="5"/>
  <c r="C29" i="5" s="1"/>
</calcChain>
</file>

<file path=xl/sharedStrings.xml><?xml version="1.0" encoding="utf-8"?>
<sst xmlns="http://schemas.openxmlformats.org/spreadsheetml/2006/main" count="224" uniqueCount="76">
  <si>
    <t>CHF/m3</t>
  </si>
  <si>
    <t>+25%</t>
  </si>
  <si>
    <t>-25%</t>
  </si>
  <si>
    <t>m3</t>
  </si>
  <si>
    <t>Ø 15 mm</t>
  </si>
  <si>
    <t>Ø 20 mm</t>
  </si>
  <si>
    <t>Ø 25 mm</t>
  </si>
  <si>
    <t>Ø 30 mm</t>
  </si>
  <si>
    <t>Ø 32 mm</t>
  </si>
  <si>
    <t>Ø 40 mm</t>
  </si>
  <si>
    <t>m3 (SIA)</t>
  </si>
  <si>
    <t xml:space="preserve">SIMULATION DES TAXES </t>
  </si>
  <si>
    <t>Taxe de base eaux usées</t>
  </si>
  <si>
    <t>Taxe de base eaux pluviales</t>
  </si>
  <si>
    <t>Taxe variable</t>
  </si>
  <si>
    <t>Unités de raccordement</t>
  </si>
  <si>
    <t>Surfaces imperméables</t>
  </si>
  <si>
    <t>Réduction de la taxe de base "Eaux usées"</t>
  </si>
  <si>
    <t xml:space="preserve">Calcul selon le modèle de taxe de base choisi </t>
  </si>
  <si>
    <t>Un onglet par système de taxe de base (modèles les plus usuels - pour d'autres systèmes, merci de contacter le SEN ou de faire une simulation propre)</t>
  </si>
  <si>
    <t>Modèle de taxe de base (eaux usées)</t>
  </si>
  <si>
    <t>Onglet</t>
  </si>
  <si>
    <t xml:space="preserve">Unités de raccordement </t>
  </si>
  <si>
    <t>UR</t>
  </si>
  <si>
    <t xml:space="preserve">Diamètre/capacité des compteurs d'eau </t>
  </si>
  <si>
    <t>Compteurs</t>
  </si>
  <si>
    <t>Unités d'habitation, places de travail</t>
  </si>
  <si>
    <t xml:space="preserve">Unités d'habitation </t>
  </si>
  <si>
    <t>Volume des bâtiments</t>
  </si>
  <si>
    <t>Tarif échelonné</t>
  </si>
  <si>
    <t>Démarche</t>
  </si>
  <si>
    <t>1. Aller sur l'onglet correspondant au modèle de taxe de base "eaux usées" choisi par la commune</t>
  </si>
  <si>
    <t xml:space="preserve">Calcul selon la surface imperméabilisée </t>
  </si>
  <si>
    <t xml:space="preserve">Réduction de la taxe de base "eaux usées" accordée à ceux qui infiltrent </t>
  </si>
  <si>
    <t xml:space="preserve">Volume d'eau consommé </t>
  </si>
  <si>
    <t>Texte en rouge: à modifier</t>
  </si>
  <si>
    <t xml:space="preserve">Taxe de base </t>
  </si>
  <si>
    <t>Tarif (moyen)</t>
  </si>
  <si>
    <t>Fourchette du tarif</t>
  </si>
  <si>
    <t>Taxe CHF/an</t>
  </si>
  <si>
    <r>
      <t xml:space="preserve">Première tranche : ≤ </t>
    </r>
    <r>
      <rPr>
        <b/>
        <i/>
        <sz val="12"/>
        <color rgb="FFFF0000"/>
        <rFont val="Calibri"/>
        <family val="2"/>
        <scheme val="minor"/>
      </rPr>
      <t>20</t>
    </r>
    <r>
      <rPr>
        <b/>
        <i/>
        <sz val="12"/>
        <color theme="1"/>
        <rFont val="Calibri"/>
        <family val="2"/>
        <scheme val="minor"/>
      </rPr>
      <t xml:space="preserve"> UR - Forfait </t>
    </r>
  </si>
  <si>
    <r>
      <t xml:space="preserve">Deuxième tranche: </t>
    </r>
    <r>
      <rPr>
        <b/>
        <i/>
        <sz val="12"/>
        <color rgb="FFFF0000"/>
        <rFont val="Calibri"/>
        <family val="2"/>
        <scheme val="minor"/>
      </rPr>
      <t>20</t>
    </r>
    <r>
      <rPr>
        <b/>
        <i/>
        <sz val="12"/>
        <color theme="1"/>
        <rFont val="Calibri"/>
        <family val="2"/>
        <scheme val="minor"/>
      </rPr>
      <t xml:space="preserve"> - </t>
    </r>
    <r>
      <rPr>
        <b/>
        <i/>
        <sz val="12"/>
        <color rgb="FFFF0000"/>
        <rFont val="Calibri"/>
        <family val="2"/>
        <scheme val="minor"/>
      </rPr>
      <t>100</t>
    </r>
    <r>
      <rPr>
        <b/>
        <i/>
        <sz val="12"/>
        <color theme="1"/>
        <rFont val="Calibri"/>
        <family val="2"/>
        <scheme val="minor"/>
      </rPr>
      <t xml:space="preserve"> UR</t>
    </r>
  </si>
  <si>
    <r>
      <t xml:space="preserve">Troisième tranche: &gt; </t>
    </r>
    <r>
      <rPr>
        <b/>
        <i/>
        <sz val="12"/>
        <color rgb="FFFF0000"/>
        <rFont val="Calibri"/>
        <family val="2"/>
        <scheme val="minor"/>
      </rPr>
      <t>100</t>
    </r>
    <r>
      <rPr>
        <b/>
        <i/>
        <sz val="12"/>
        <color theme="1"/>
        <rFont val="Calibri"/>
        <family val="2"/>
        <scheme val="minor"/>
      </rPr>
      <t xml:space="preserve"> UR</t>
    </r>
  </si>
  <si>
    <t>Forfait</t>
  </si>
  <si>
    <t>Cellule F96 Annexe 2</t>
  </si>
  <si>
    <t>Montant à couvrir (Annexe 2)</t>
  </si>
  <si>
    <t>CONTRÔLE : Différence entre taxe totale et montant à couvrir</t>
  </si>
  <si>
    <t>CONTRÔLE : Part de la taxe de base (par rapport à la taxe totale)</t>
  </si>
  <si>
    <t>Revenu total des taxes</t>
  </si>
  <si>
    <t>Revenu total de la taxe variable</t>
  </si>
  <si>
    <t>Revenu total de la taxe de base</t>
  </si>
  <si>
    <t>CHF/UR</t>
  </si>
  <si>
    <t xml:space="preserve">CHF/Forfait </t>
  </si>
  <si>
    <t>CHF/Compteur</t>
  </si>
  <si>
    <t>CHF/Unité d'habitation</t>
  </si>
  <si>
    <t>CHF/Place de travail</t>
  </si>
  <si>
    <t>Places de travail</t>
  </si>
  <si>
    <t xml:space="preserve">Places de travail / autres unités </t>
  </si>
  <si>
    <t>Nombre total d'unités</t>
  </si>
  <si>
    <t xml:space="preserve">Tarif échelonné </t>
  </si>
  <si>
    <t xml:space="preserve">Une simulation détaillée utilisant les valeurs réelles de consommation par ménage est nécessaire ! </t>
  </si>
  <si>
    <r>
      <t xml:space="preserve">Première tranche : ≤ </t>
    </r>
    <r>
      <rPr>
        <b/>
        <i/>
        <sz val="12"/>
        <color rgb="FFFF0000"/>
        <rFont val="Calibri"/>
        <family val="2"/>
        <scheme val="minor"/>
      </rPr>
      <t>50</t>
    </r>
    <r>
      <rPr>
        <b/>
        <i/>
        <sz val="12"/>
        <color theme="1"/>
        <rFont val="Calibri"/>
        <family val="2"/>
        <scheme val="minor"/>
      </rPr>
      <t xml:space="preserve"> m3 - Forfait </t>
    </r>
  </si>
  <si>
    <t>Volume de bâtiment</t>
  </si>
  <si>
    <t>Diamètre/capacité des compteurs</t>
  </si>
  <si>
    <t>Unités d'habitation/places de travail</t>
  </si>
  <si>
    <t>Taxe eaux usées</t>
  </si>
  <si>
    <t xml:space="preserve">Taxes  </t>
  </si>
  <si>
    <t>4. Remplir le nombre d'unité total pour chaque taxe (colonne B - cases avec texte en rouge)</t>
  </si>
  <si>
    <t>3. Remplir les tarifs définis par la commune pour chaque taxe (colonne D - cases avec texte en rouge)</t>
  </si>
  <si>
    <t xml:space="preserve">Feuille de calcul pour la simulation des revenus des taxes sur les eaux à évacuer avec les tarifs fixés par la commune </t>
  </si>
  <si>
    <t>La taxe de base eaux pluviales et la taxe variable sont incluses dans chaque onglet</t>
  </si>
  <si>
    <t xml:space="preserve">2. Pour la taxe de base "eaux pluviales", un modèle doit être choisi en cellule B3, selon la méthode de calcul choisie par la commune : </t>
  </si>
  <si>
    <r>
      <t xml:space="preserve">Deuxième tranche : </t>
    </r>
    <r>
      <rPr>
        <b/>
        <i/>
        <sz val="12"/>
        <color rgb="FFFF0000"/>
        <rFont val="Calibri"/>
        <family val="2"/>
        <scheme val="minor"/>
      </rPr>
      <t>50</t>
    </r>
    <r>
      <rPr>
        <b/>
        <i/>
        <sz val="12"/>
        <color theme="1"/>
        <rFont val="Calibri"/>
        <family val="2"/>
        <scheme val="minor"/>
      </rPr>
      <t xml:space="preserve"> - </t>
    </r>
    <r>
      <rPr>
        <b/>
        <i/>
        <sz val="12"/>
        <color rgb="FFFF0000"/>
        <rFont val="Calibri"/>
        <family val="2"/>
        <scheme val="minor"/>
      </rPr>
      <t>500</t>
    </r>
    <r>
      <rPr>
        <b/>
        <i/>
        <sz val="12"/>
        <color theme="1"/>
        <rFont val="Calibri"/>
        <family val="2"/>
        <scheme val="minor"/>
      </rPr>
      <t xml:space="preserve"> m3</t>
    </r>
  </si>
  <si>
    <r>
      <t xml:space="preserve">Troisième tranche : </t>
    </r>
    <r>
      <rPr>
        <b/>
        <i/>
        <sz val="12"/>
        <color rgb="FFFF0000"/>
        <rFont val="Calibri"/>
        <family val="2"/>
        <scheme val="minor"/>
      </rPr>
      <t>500</t>
    </r>
    <r>
      <rPr>
        <b/>
        <i/>
        <sz val="12"/>
        <color theme="1"/>
        <rFont val="Calibri"/>
        <family val="2"/>
        <scheme val="minor"/>
      </rPr>
      <t xml:space="preserve"> - </t>
    </r>
    <r>
      <rPr>
        <b/>
        <i/>
        <sz val="12"/>
        <color rgb="FFFF0000"/>
        <rFont val="Calibri"/>
        <family val="2"/>
        <scheme val="minor"/>
      </rPr>
      <t>3000</t>
    </r>
    <r>
      <rPr>
        <b/>
        <i/>
        <sz val="12"/>
        <color theme="1"/>
        <rFont val="Calibri"/>
        <family val="2"/>
        <scheme val="minor"/>
      </rPr>
      <t xml:space="preserve"> m3</t>
    </r>
  </si>
  <si>
    <r>
      <t xml:space="preserve">Quatrième tranche : </t>
    </r>
    <r>
      <rPr>
        <b/>
        <i/>
        <sz val="12"/>
        <color rgb="FFFF0000"/>
        <rFont val="Calibri"/>
        <family val="2"/>
        <scheme val="minor"/>
      </rPr>
      <t>3000</t>
    </r>
    <r>
      <rPr>
        <b/>
        <i/>
        <sz val="12"/>
        <color theme="1"/>
        <rFont val="Calibri"/>
        <family val="2"/>
        <scheme val="minor"/>
      </rPr>
      <t xml:space="preserve"> - </t>
    </r>
    <r>
      <rPr>
        <b/>
        <i/>
        <sz val="12"/>
        <color rgb="FFFF0000"/>
        <rFont val="Calibri"/>
        <family val="2"/>
        <scheme val="minor"/>
      </rPr>
      <t>5000</t>
    </r>
    <r>
      <rPr>
        <b/>
        <i/>
        <sz val="12"/>
        <color theme="1"/>
        <rFont val="Calibri"/>
        <family val="2"/>
        <scheme val="minor"/>
      </rPr>
      <t xml:space="preserve"> m3</t>
    </r>
  </si>
  <si>
    <r>
      <t xml:space="preserve">Cinquième tranche : &gt; </t>
    </r>
    <r>
      <rPr>
        <b/>
        <i/>
        <sz val="12"/>
        <color rgb="FFFF0000"/>
        <rFont val="Calibri"/>
        <family val="2"/>
        <scheme val="minor"/>
      </rPr>
      <t>5000</t>
    </r>
    <r>
      <rPr>
        <b/>
        <i/>
        <sz val="12"/>
        <color theme="1"/>
        <rFont val="Calibri"/>
        <family val="2"/>
        <scheme val="minor"/>
      </rPr>
      <t xml:space="preserve"> m3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</si>
</sst>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CHF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3CD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2" fontId="2" fillId="0" borderId="0" xfId="0" applyNumberFormat="1" applyFont="1"/>
    <xf numFmtId="1" fontId="2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Fill="1"/>
    <xf numFmtId="0" fontId="8" fillId="0" borderId="0" xfId="0" applyFont="1"/>
    <xf numFmtId="4" fontId="8" fillId="0" borderId="0" xfId="0" applyNumberFormat="1" applyFont="1"/>
    <xf numFmtId="0" fontId="8" fillId="2" borderId="4" xfId="0" applyFont="1" applyFill="1" applyBorder="1"/>
    <xf numFmtId="164" fontId="2" fillId="0" borderId="0" xfId="0" applyNumberFormat="1" applyFont="1" applyFill="1" applyBorder="1"/>
    <xf numFmtId="2" fontId="3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left"/>
    </xf>
    <xf numFmtId="0" fontId="6" fillId="0" borderId="1" xfId="0" applyFont="1" applyBorder="1"/>
    <xf numFmtId="0" fontId="6" fillId="0" borderId="0" xfId="0" applyFont="1" applyBorder="1"/>
    <xf numFmtId="164" fontId="6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9" fontId="2" fillId="0" borderId="0" xfId="1" applyFont="1"/>
    <xf numFmtId="0" fontId="2" fillId="0" borderId="0" xfId="1" applyNumberFormat="1" applyFont="1"/>
    <xf numFmtId="164" fontId="2" fillId="0" borderId="11" xfId="0" applyNumberFormat="1" applyFont="1" applyFill="1" applyBorder="1"/>
    <xf numFmtId="2" fontId="2" fillId="0" borderId="11" xfId="0" applyNumberFormat="1" applyFont="1" applyFill="1" applyBorder="1" applyAlignment="1">
      <alignment horizontal="left"/>
    </xf>
    <xf numFmtId="2" fontId="2" fillId="0" borderId="11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/>
    <xf numFmtId="0" fontId="7" fillId="0" borderId="0" xfId="0" applyFont="1"/>
    <xf numFmtId="0" fontId="3" fillId="0" borderId="0" xfId="0" applyFont="1" applyProtection="1">
      <protection locked="0"/>
    </xf>
    <xf numFmtId="0" fontId="6" fillId="4" borderId="4" xfId="0" applyFont="1" applyFill="1" applyBorder="1"/>
    <xf numFmtId="0" fontId="6" fillId="3" borderId="4" xfId="0" applyFont="1" applyFill="1" applyBorder="1"/>
    <xf numFmtId="0" fontId="6" fillId="5" borderId="4" xfId="0" applyFont="1" applyFill="1" applyBorder="1"/>
    <xf numFmtId="164" fontId="10" fillId="2" borderId="6" xfId="0" applyNumberFormat="1" applyFont="1" applyFill="1" applyBorder="1" applyProtection="1">
      <protection locked="0"/>
    </xf>
    <xf numFmtId="164" fontId="6" fillId="2" borderId="6" xfId="0" applyNumberFormat="1" applyFont="1" applyFill="1" applyBorder="1"/>
    <xf numFmtId="0" fontId="9" fillId="0" borderId="0" xfId="0" applyFont="1"/>
    <xf numFmtId="164" fontId="6" fillId="3" borderId="13" xfId="0" applyNumberFormat="1" applyFont="1" applyFill="1" applyBorder="1"/>
    <xf numFmtId="0" fontId="8" fillId="0" borderId="14" xfId="0" applyFont="1" applyBorder="1"/>
    <xf numFmtId="2" fontId="2" fillId="0" borderId="12" xfId="0" applyNumberFormat="1" applyFont="1" applyFill="1" applyBorder="1"/>
    <xf numFmtId="2" fontId="2" fillId="0" borderId="13" xfId="0" applyNumberFormat="1" applyFont="1" applyFill="1" applyBorder="1"/>
    <xf numFmtId="2" fontId="2" fillId="0" borderId="16" xfId="0" applyNumberFormat="1" applyFont="1" applyFill="1" applyBorder="1" applyAlignment="1">
      <alignment horizontal="left"/>
    </xf>
    <xf numFmtId="2" fontId="2" fillId="0" borderId="16" xfId="0" applyNumberFormat="1" applyFont="1" applyFill="1" applyBorder="1"/>
    <xf numFmtId="2" fontId="2" fillId="0" borderId="17" xfId="0" applyNumberFormat="1" applyFont="1" applyFill="1" applyBorder="1"/>
    <xf numFmtId="2" fontId="2" fillId="0" borderId="19" xfId="0" applyNumberFormat="1" applyFont="1" applyFill="1" applyBorder="1"/>
    <xf numFmtId="164" fontId="2" fillId="0" borderId="21" xfId="0" applyNumberFormat="1" applyFont="1" applyFill="1" applyBorder="1"/>
    <xf numFmtId="2" fontId="2" fillId="0" borderId="21" xfId="0" applyNumberFormat="1" applyFont="1" applyFill="1" applyBorder="1" applyAlignment="1">
      <alignment horizontal="left"/>
    </xf>
    <xf numFmtId="2" fontId="2" fillId="0" borderId="21" xfId="0" applyNumberFormat="1" applyFont="1" applyFill="1" applyBorder="1"/>
    <xf numFmtId="2" fontId="2" fillId="0" borderId="22" xfId="0" applyNumberFormat="1" applyFont="1" applyFill="1" applyBorder="1"/>
    <xf numFmtId="0" fontId="8" fillId="0" borderId="4" xfId="0" applyFont="1" applyBorder="1"/>
    <xf numFmtId="3" fontId="3" fillId="0" borderId="5" xfId="0" applyNumberFormat="1" applyFont="1" applyFill="1" applyBorder="1" applyAlignment="1" applyProtection="1">
      <alignment horizontal="right"/>
      <protection locked="0"/>
    </xf>
    <xf numFmtId="2" fontId="2" fillId="0" borderId="7" xfId="0" applyNumberFormat="1" applyFont="1" applyFill="1" applyBorder="1" applyAlignment="1">
      <alignment horizontal="left"/>
    </xf>
    <xf numFmtId="2" fontId="2" fillId="0" borderId="5" xfId="0" applyNumberFormat="1" applyFont="1" applyFill="1" applyBorder="1"/>
    <xf numFmtId="2" fontId="2" fillId="0" borderId="6" xfId="0" applyNumberFormat="1" applyFont="1" applyFill="1" applyBorder="1"/>
    <xf numFmtId="164" fontId="6" fillId="0" borderId="16" xfId="0" applyNumberFormat="1" applyFont="1" applyFill="1" applyBorder="1"/>
    <xf numFmtId="164" fontId="6" fillId="0" borderId="12" xfId="0" applyNumberFormat="1" applyFont="1" applyFill="1" applyBorder="1"/>
    <xf numFmtId="0" fontId="11" fillId="0" borderId="0" xfId="0" applyFont="1"/>
    <xf numFmtId="0" fontId="0" fillId="0" borderId="0" xfId="0" applyAlignment="1">
      <alignment horizontal="left" indent="4"/>
    </xf>
    <xf numFmtId="0" fontId="0" fillId="6" borderId="0" xfId="0" applyFill="1"/>
    <xf numFmtId="0" fontId="0" fillId="2" borderId="0" xfId="0" applyFill="1"/>
    <xf numFmtId="0" fontId="0" fillId="3" borderId="0" xfId="0" applyFill="1"/>
    <xf numFmtId="0" fontId="0" fillId="7" borderId="0" xfId="0" applyFill="1"/>
    <xf numFmtId="0" fontId="0" fillId="8" borderId="0" xfId="0" applyFill="1"/>
    <xf numFmtId="164" fontId="6" fillId="4" borderId="6" xfId="0" applyNumberFormat="1" applyFont="1" applyFill="1" applyBorder="1"/>
    <xf numFmtId="0" fontId="6" fillId="4" borderId="7" xfId="0" applyFont="1" applyFill="1" applyBorder="1"/>
    <xf numFmtId="164" fontId="6" fillId="0" borderId="23" xfId="0" applyNumberFormat="1" applyFont="1" applyBorder="1"/>
    <xf numFmtId="0" fontId="10" fillId="0" borderId="0" xfId="0" applyFont="1"/>
    <xf numFmtId="0" fontId="2" fillId="3" borderId="7" xfId="0" applyFont="1" applyFill="1" applyBorder="1"/>
    <xf numFmtId="0" fontId="2" fillId="3" borderId="7" xfId="0" applyFont="1" applyFill="1" applyBorder="1" applyAlignment="1">
      <alignment horizontal="left"/>
    </xf>
    <xf numFmtId="0" fontId="3" fillId="3" borderId="7" xfId="0" applyFont="1" applyFill="1" applyBorder="1"/>
    <xf numFmtId="164" fontId="6" fillId="5" borderId="13" xfId="0" applyNumberFormat="1" applyFont="1" applyFill="1" applyBorder="1"/>
    <xf numFmtId="0" fontId="6" fillId="4" borderId="14" xfId="0" applyFont="1" applyFill="1" applyBorder="1" applyAlignment="1">
      <alignment horizontal="left"/>
    </xf>
    <xf numFmtId="9" fontId="6" fillId="4" borderId="6" xfId="1" applyFont="1" applyFill="1" applyBorder="1" applyAlignment="1"/>
    <xf numFmtId="3" fontId="3" fillId="4" borderId="7" xfId="0" applyNumberFormat="1" applyFont="1" applyFill="1" applyBorder="1" applyAlignment="1">
      <alignment horizontal="right"/>
    </xf>
    <xf numFmtId="3" fontId="2" fillId="4" borderId="7" xfId="0" applyNumberFormat="1" applyFont="1" applyFill="1" applyBorder="1" applyAlignment="1">
      <alignment horizontal="left"/>
    </xf>
    <xf numFmtId="2" fontId="3" fillId="4" borderId="7" xfId="0" applyNumberFormat="1" applyFont="1" applyFill="1" applyBorder="1" applyAlignment="1">
      <alignment horizontal="right"/>
    </xf>
    <xf numFmtId="2" fontId="2" fillId="4" borderId="7" xfId="0" applyNumberFormat="1" applyFont="1" applyFill="1" applyBorder="1" applyAlignment="1">
      <alignment horizontal="left"/>
    </xf>
    <xf numFmtId="2" fontId="2" fillId="4" borderId="7" xfId="0" applyNumberFormat="1" applyFont="1" applyFill="1" applyBorder="1"/>
    <xf numFmtId="2" fontId="3" fillId="0" borderId="15" xfId="0" applyNumberFormat="1" applyFont="1" applyFill="1" applyBorder="1" applyAlignment="1">
      <alignment horizontal="right"/>
    </xf>
    <xf numFmtId="0" fontId="8" fillId="0" borderId="24" xfId="0" applyFont="1" applyBorder="1"/>
    <xf numFmtId="0" fontId="8" fillId="0" borderId="25" xfId="0" applyFont="1" applyBorder="1" applyAlignment="1">
      <alignment horizontal="left" indent="2"/>
    </xf>
    <xf numFmtId="0" fontId="8" fillId="0" borderId="26" xfId="0" applyFont="1" applyBorder="1" applyAlignment="1">
      <alignment horizontal="left" indent="2"/>
    </xf>
    <xf numFmtId="3" fontId="3" fillId="0" borderId="15" xfId="0" applyNumberFormat="1" applyFont="1" applyFill="1" applyBorder="1" applyAlignment="1" applyProtection="1">
      <alignment horizontal="right"/>
      <protection locked="0"/>
    </xf>
    <xf numFmtId="3" fontId="5" fillId="0" borderId="17" xfId="0" applyNumberFormat="1" applyFont="1" applyFill="1" applyBorder="1" applyAlignment="1">
      <alignment horizontal="left"/>
    </xf>
    <xf numFmtId="3" fontId="3" fillId="0" borderId="18" xfId="0" applyNumberFormat="1" applyFont="1" applyFill="1" applyBorder="1" applyAlignment="1" applyProtection="1">
      <alignment horizontal="right"/>
      <protection locked="0"/>
    </xf>
    <xf numFmtId="3" fontId="5" fillId="0" borderId="19" xfId="0" applyNumberFormat="1" applyFont="1" applyFill="1" applyBorder="1" applyAlignment="1">
      <alignment horizontal="left"/>
    </xf>
    <xf numFmtId="3" fontId="3" fillId="0" borderId="20" xfId="0" applyNumberFormat="1" applyFont="1" applyFill="1" applyBorder="1" applyAlignment="1" applyProtection="1">
      <alignment horizontal="right"/>
      <protection locked="0"/>
    </xf>
    <xf numFmtId="3" fontId="5" fillId="0" borderId="22" xfId="0" applyNumberFormat="1" applyFont="1" applyFill="1" applyBorder="1" applyAlignment="1">
      <alignment horizontal="left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" fontId="2" fillId="0" borderId="6" xfId="0" applyNumberFormat="1" applyFont="1" applyBorder="1" applyAlignment="1">
      <alignment horizontal="left"/>
    </xf>
    <xf numFmtId="164" fontId="6" fillId="0" borderId="27" xfId="0" applyNumberFormat="1" applyFont="1" applyFill="1" applyBorder="1"/>
    <xf numFmtId="164" fontId="2" fillId="0" borderId="28" xfId="0" applyNumberFormat="1" applyFont="1" applyFill="1" applyBorder="1"/>
    <xf numFmtId="164" fontId="2" fillId="0" borderId="29" xfId="0" applyNumberFormat="1" applyFont="1" applyFill="1" applyBorder="1"/>
    <xf numFmtId="0" fontId="6" fillId="0" borderId="0" xfId="0" applyFont="1" applyAlignment="1">
      <alignment horizontal="right"/>
    </xf>
    <xf numFmtId="4" fontId="6" fillId="4" borderId="23" xfId="0" applyNumberFormat="1" applyFont="1" applyFill="1" applyBorder="1" applyAlignment="1">
      <alignment horizontal="center"/>
    </xf>
    <xf numFmtId="164" fontId="6" fillId="4" borderId="13" xfId="0" applyNumberFormat="1" applyFont="1" applyFill="1" applyBorder="1" applyAlignment="1">
      <alignment vertical="center"/>
    </xf>
    <xf numFmtId="164" fontId="6" fillId="0" borderId="23" xfId="0" applyNumberFormat="1" applyFont="1" applyFill="1" applyBorder="1"/>
    <xf numFmtId="4" fontId="2" fillId="0" borderId="7" xfId="0" applyNumberFormat="1" applyFont="1" applyBorder="1" applyAlignment="1">
      <alignment horizontal="left"/>
    </xf>
    <xf numFmtId="9" fontId="6" fillId="0" borderId="9" xfId="0" quotePrefix="1" applyNumberFormat="1" applyFont="1" applyBorder="1" applyAlignment="1">
      <alignment horizontal="right"/>
    </xf>
    <xf numFmtId="2" fontId="3" fillId="0" borderId="31" xfId="0" applyNumberFormat="1" applyFont="1" applyFill="1" applyBorder="1" applyAlignment="1">
      <alignment horizontal="right"/>
    </xf>
    <xf numFmtId="0" fontId="2" fillId="5" borderId="7" xfId="0" applyFont="1" applyFill="1" applyBorder="1"/>
    <xf numFmtId="0" fontId="2" fillId="5" borderId="7" xfId="0" applyFont="1" applyFill="1" applyBorder="1" applyAlignment="1">
      <alignment horizontal="left"/>
    </xf>
    <xf numFmtId="0" fontId="3" fillId="5" borderId="7" xfId="0" applyFont="1" applyFill="1" applyBorder="1"/>
    <xf numFmtId="3" fontId="3" fillId="0" borderId="14" xfId="0" applyNumberFormat="1" applyFont="1" applyFill="1" applyBorder="1" applyAlignment="1" applyProtection="1">
      <alignment horizontal="right"/>
      <protection locked="0"/>
    </xf>
    <xf numFmtId="3" fontId="2" fillId="0" borderId="13" xfId="0" applyNumberFormat="1" applyFont="1" applyFill="1" applyBorder="1" applyAlignment="1">
      <alignment horizontal="left"/>
    </xf>
    <xf numFmtId="0" fontId="2" fillId="0" borderId="0" xfId="0" applyFont="1" applyProtection="1"/>
    <xf numFmtId="0" fontId="3" fillId="0" borderId="0" xfId="0" applyFont="1" applyProtection="1"/>
    <xf numFmtId="0" fontId="2" fillId="0" borderId="0" xfId="0" applyFont="1" applyAlignment="1" applyProtection="1">
      <alignment horizontal="left"/>
    </xf>
    <xf numFmtId="0" fontId="7" fillId="0" borderId="0" xfId="0" applyFont="1" applyProtection="1"/>
    <xf numFmtId="0" fontId="6" fillId="0" borderId="0" xfId="0" applyFont="1" applyProtection="1"/>
    <xf numFmtId="0" fontId="8" fillId="0" borderId="0" xfId="0" applyFont="1" applyProtection="1"/>
    <xf numFmtId="4" fontId="8" fillId="0" borderId="0" xfId="0" applyNumberFormat="1" applyFont="1" applyProtection="1"/>
    <xf numFmtId="2" fontId="6" fillId="0" borderId="0" xfId="0" applyNumberFormat="1" applyFont="1" applyFill="1" applyBorder="1" applyAlignment="1" applyProtection="1">
      <alignment horizontal="right"/>
    </xf>
    <xf numFmtId="3" fontId="3" fillId="0" borderId="15" xfId="0" applyNumberFormat="1" applyFont="1" applyFill="1" applyBorder="1" applyAlignment="1" applyProtection="1">
      <alignment horizontal="right"/>
    </xf>
    <xf numFmtId="3" fontId="5" fillId="0" borderId="17" xfId="0" applyNumberFormat="1" applyFont="1" applyFill="1" applyBorder="1" applyAlignment="1" applyProtection="1">
      <alignment horizontal="left"/>
    </xf>
    <xf numFmtId="2" fontId="3" fillId="0" borderId="15" xfId="0" applyNumberFormat="1" applyFont="1" applyFill="1" applyBorder="1" applyAlignment="1" applyProtection="1">
      <alignment horizontal="right"/>
    </xf>
    <xf numFmtId="2" fontId="2" fillId="0" borderId="16" xfId="0" applyNumberFormat="1" applyFont="1" applyFill="1" applyBorder="1" applyAlignment="1" applyProtection="1">
      <alignment horizontal="left"/>
    </xf>
    <xf numFmtId="2" fontId="2" fillId="0" borderId="16" xfId="0" applyNumberFormat="1" applyFont="1" applyFill="1" applyBorder="1" applyProtection="1"/>
    <xf numFmtId="2" fontId="2" fillId="0" borderId="17" xfId="0" applyNumberFormat="1" applyFont="1" applyFill="1" applyBorder="1" applyProtection="1"/>
    <xf numFmtId="164" fontId="6" fillId="0" borderId="27" xfId="0" applyNumberFormat="1" applyFont="1" applyFill="1" applyBorder="1" applyProtection="1"/>
    <xf numFmtId="2" fontId="2" fillId="0" borderId="0" xfId="0" applyNumberFormat="1" applyFont="1" applyProtection="1"/>
    <xf numFmtId="0" fontId="8" fillId="0" borderId="25" xfId="0" applyFont="1" applyBorder="1" applyAlignment="1" applyProtection="1">
      <alignment horizontal="left" indent="2"/>
    </xf>
    <xf numFmtId="3" fontId="5" fillId="0" borderId="19" xfId="0" applyNumberFormat="1" applyFont="1" applyFill="1" applyBorder="1" applyAlignment="1" applyProtection="1">
      <alignment horizontal="left"/>
    </xf>
    <xf numFmtId="2" fontId="2" fillId="0" borderId="11" xfId="0" applyNumberFormat="1" applyFont="1" applyFill="1" applyBorder="1" applyAlignment="1" applyProtection="1">
      <alignment horizontal="left"/>
    </xf>
    <xf numFmtId="2" fontId="2" fillId="0" borderId="11" xfId="0" applyNumberFormat="1" applyFont="1" applyFill="1" applyBorder="1" applyProtection="1"/>
    <xf numFmtId="2" fontId="2" fillId="0" borderId="19" xfId="0" applyNumberFormat="1" applyFont="1" applyFill="1" applyBorder="1" applyProtection="1"/>
    <xf numFmtId="164" fontId="2" fillId="0" borderId="28" xfId="0" applyNumberFormat="1" applyFont="1" applyFill="1" applyBorder="1" applyProtection="1"/>
    <xf numFmtId="0" fontId="8" fillId="0" borderId="26" xfId="0" applyFont="1" applyBorder="1" applyAlignment="1" applyProtection="1">
      <alignment horizontal="left" indent="2"/>
    </xf>
    <xf numFmtId="3" fontId="5" fillId="0" borderId="22" xfId="0" applyNumberFormat="1" applyFont="1" applyFill="1" applyBorder="1" applyAlignment="1" applyProtection="1">
      <alignment horizontal="left"/>
    </xf>
    <xf numFmtId="2" fontId="2" fillId="0" borderId="21" xfId="0" applyNumberFormat="1" applyFont="1" applyFill="1" applyBorder="1" applyAlignment="1" applyProtection="1">
      <alignment horizontal="left"/>
    </xf>
    <xf numFmtId="2" fontId="2" fillId="0" borderId="21" xfId="0" applyNumberFormat="1" applyFont="1" applyFill="1" applyBorder="1" applyProtection="1"/>
    <xf numFmtId="2" fontId="2" fillId="0" borderId="22" xfId="0" applyNumberFormat="1" applyFont="1" applyFill="1" applyBorder="1" applyProtection="1"/>
    <xf numFmtId="164" fontId="2" fillId="0" borderId="29" xfId="0" applyNumberFormat="1" applyFont="1" applyFill="1" applyBorder="1" applyProtection="1"/>
    <xf numFmtId="0" fontId="9" fillId="0" borderId="0" xfId="0" applyFont="1" applyProtection="1"/>
    <xf numFmtId="2" fontId="2" fillId="0" borderId="12" xfId="0" applyNumberFormat="1" applyFont="1" applyFill="1" applyBorder="1" applyAlignment="1" applyProtection="1">
      <alignment horizontal="left"/>
    </xf>
    <xf numFmtId="2" fontId="2" fillId="0" borderId="12" xfId="0" applyNumberFormat="1" applyFont="1" applyFill="1" applyBorder="1" applyProtection="1"/>
    <xf numFmtId="2" fontId="2" fillId="0" borderId="13" xfId="0" applyNumberFormat="1" applyFont="1" applyFill="1" applyBorder="1" applyProtection="1"/>
    <xf numFmtId="164" fontId="6" fillId="0" borderId="23" xfId="0" applyNumberFormat="1" applyFont="1" applyFill="1" applyBorder="1" applyProtection="1"/>
    <xf numFmtId="0" fontId="2" fillId="0" borderId="0" xfId="0" applyFont="1" applyFill="1" applyProtection="1"/>
    <xf numFmtId="0" fontId="6" fillId="0" borderId="0" xfId="0" applyFont="1" applyBorder="1" applyProtection="1"/>
    <xf numFmtId="3" fontId="3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Alignment="1" applyProtection="1">
      <alignment horizontal="left"/>
    </xf>
    <xf numFmtId="2" fontId="3" fillId="0" borderId="0" xfId="0" applyNumberFormat="1" applyFont="1" applyFill="1" applyBorder="1" applyAlignment="1" applyProtection="1">
      <alignment horizontal="right"/>
    </xf>
    <xf numFmtId="2" fontId="2" fillId="0" borderId="0" xfId="0" applyNumberFormat="1" applyFont="1" applyFill="1" applyBorder="1" applyAlignment="1" applyProtection="1">
      <alignment horizontal="left"/>
    </xf>
    <xf numFmtId="2" fontId="2" fillId="0" borderId="0" xfId="0" applyNumberFormat="1" applyFont="1" applyFill="1" applyBorder="1" applyProtection="1"/>
    <xf numFmtId="164" fontId="2" fillId="0" borderId="0" xfId="0" applyNumberFormat="1" applyFont="1" applyFill="1" applyBorder="1" applyProtection="1"/>
    <xf numFmtId="4" fontId="2" fillId="0" borderId="6" xfId="0" applyNumberFormat="1" applyFont="1" applyBorder="1" applyAlignment="1" applyProtection="1">
      <alignment horizontal="left"/>
    </xf>
    <xf numFmtId="2" fontId="2" fillId="0" borderId="7" xfId="0" applyNumberFormat="1" applyFont="1" applyFill="1" applyBorder="1" applyAlignment="1" applyProtection="1">
      <alignment horizontal="left"/>
    </xf>
    <xf numFmtId="2" fontId="2" fillId="0" borderId="5" xfId="0" applyNumberFormat="1" applyFont="1" applyFill="1" applyBorder="1" applyProtection="1"/>
    <xf numFmtId="2" fontId="2" fillId="0" borderId="6" xfId="0" applyNumberFormat="1" applyFont="1" applyFill="1" applyBorder="1" applyProtection="1"/>
    <xf numFmtId="164" fontId="6" fillId="0" borderId="23" xfId="0" applyNumberFormat="1" applyFont="1" applyBorder="1" applyProtection="1"/>
    <xf numFmtId="0" fontId="2" fillId="3" borderId="7" xfId="0" applyFont="1" applyFill="1" applyBorder="1" applyProtection="1"/>
    <xf numFmtId="0" fontId="2" fillId="3" borderId="7" xfId="0" applyFont="1" applyFill="1" applyBorder="1" applyAlignment="1" applyProtection="1">
      <alignment horizontal="left"/>
    </xf>
    <xf numFmtId="0" fontId="3" fillId="3" borderId="7" xfId="0" applyFont="1" applyFill="1" applyBorder="1" applyProtection="1"/>
    <xf numFmtId="164" fontId="6" fillId="3" borderId="13" xfId="0" applyNumberFormat="1" applyFont="1" applyFill="1" applyBorder="1" applyProtection="1"/>
    <xf numFmtId="0" fontId="6" fillId="5" borderId="4" xfId="0" applyFont="1" applyFill="1" applyBorder="1" applyProtection="1"/>
    <xf numFmtId="0" fontId="2" fillId="5" borderId="7" xfId="0" applyFont="1" applyFill="1" applyBorder="1" applyProtection="1"/>
    <xf numFmtId="0" fontId="2" fillId="5" borderId="7" xfId="0" applyFont="1" applyFill="1" applyBorder="1" applyAlignment="1" applyProtection="1">
      <alignment horizontal="left"/>
    </xf>
    <xf numFmtId="0" fontId="3" fillId="5" borderId="7" xfId="0" applyFont="1" applyFill="1" applyBorder="1" applyProtection="1"/>
    <xf numFmtId="164" fontId="6" fillId="5" borderId="13" xfId="0" applyNumberFormat="1" applyFont="1" applyFill="1" applyBorder="1" applyProtection="1"/>
    <xf numFmtId="0" fontId="5" fillId="0" borderId="0" xfId="0" applyFont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9" fontId="2" fillId="0" borderId="0" xfId="1" applyFont="1" applyProtection="1"/>
    <xf numFmtId="0" fontId="2" fillId="0" borderId="0" xfId="1" applyNumberFormat="1" applyFont="1" applyProtection="1"/>
    <xf numFmtId="1" fontId="2" fillId="0" borderId="0" xfId="0" applyNumberFormat="1" applyFont="1" applyProtection="1"/>
    <xf numFmtId="0" fontId="8" fillId="0" borderId="25" xfId="0" applyFont="1" applyBorder="1" applyAlignment="1" applyProtection="1">
      <alignment horizontal="left" indent="2"/>
      <protection locked="0"/>
    </xf>
    <xf numFmtId="0" fontId="8" fillId="0" borderId="30" xfId="0" applyFont="1" applyBorder="1" applyAlignment="1" applyProtection="1">
      <alignment horizontal="left" indent="2"/>
      <protection locked="0"/>
    </xf>
    <xf numFmtId="0" fontId="8" fillId="0" borderId="26" xfId="0" applyFont="1" applyBorder="1" applyAlignment="1" applyProtection="1">
      <alignment horizontal="left" indent="2"/>
      <protection locked="0"/>
    </xf>
    <xf numFmtId="2" fontId="3" fillId="0" borderId="18" xfId="0" applyNumberFormat="1" applyFont="1" applyFill="1" applyBorder="1" applyAlignment="1" applyProtection="1">
      <alignment horizontal="right"/>
      <protection locked="0"/>
    </xf>
    <xf numFmtId="2" fontId="3" fillId="0" borderId="20" xfId="0" applyNumberFormat="1" applyFont="1" applyFill="1" applyBorder="1" applyAlignment="1" applyProtection="1">
      <alignment horizontal="right"/>
      <protection locked="0"/>
    </xf>
    <xf numFmtId="2" fontId="3" fillId="0" borderId="7" xfId="0" applyNumberFormat="1" applyFont="1" applyFill="1" applyBorder="1" applyAlignment="1" applyProtection="1">
      <alignment horizontal="right"/>
      <protection locked="0"/>
    </xf>
    <xf numFmtId="9" fontId="6" fillId="0" borderId="9" xfId="0" quotePrefix="1" applyNumberFormat="1" applyFont="1" applyBorder="1" applyAlignment="1" applyProtection="1"/>
    <xf numFmtId="9" fontId="6" fillId="0" borderId="10" xfId="0" quotePrefix="1" applyNumberFormat="1" applyFont="1" applyBorder="1" applyAlignment="1" applyProtection="1"/>
    <xf numFmtId="3" fontId="5" fillId="0" borderId="13" xfId="0" applyNumberFormat="1" applyFont="1" applyFill="1" applyBorder="1" applyAlignment="1" applyProtection="1">
      <alignment horizontal="left"/>
    </xf>
    <xf numFmtId="164" fontId="2" fillId="0" borderId="23" xfId="0" applyNumberFormat="1" applyFont="1" applyFill="1" applyBorder="1" applyProtection="1"/>
    <xf numFmtId="0" fontId="3" fillId="0" borderId="0" xfId="0" applyFont="1" applyFill="1" applyProtection="1"/>
    <xf numFmtId="0" fontId="6" fillId="4" borderId="7" xfId="0" applyFont="1" applyFill="1" applyBorder="1" applyProtection="1"/>
    <xf numFmtId="164" fontId="6" fillId="4" borderId="13" xfId="0" applyNumberFormat="1" applyFont="1" applyFill="1" applyBorder="1" applyProtection="1"/>
    <xf numFmtId="0" fontId="6" fillId="0" borderId="2" xfId="0" applyFont="1" applyBorder="1" applyProtection="1"/>
    <xf numFmtId="164" fontId="6" fillId="0" borderId="3" xfId="0" applyNumberFormat="1" applyFont="1" applyBorder="1" applyProtection="1"/>
    <xf numFmtId="1" fontId="3" fillId="0" borderId="8" xfId="0" applyNumberFormat="1" applyFont="1" applyFill="1" applyBorder="1" applyAlignment="1" applyProtection="1">
      <alignment horizontal="right"/>
      <protection locked="0"/>
    </xf>
    <xf numFmtId="2" fontId="3" fillId="0" borderId="8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</xf>
    <xf numFmtId="164" fontId="2" fillId="0" borderId="7" xfId="0" applyNumberFormat="1" applyFont="1" applyBorder="1" applyProtection="1"/>
    <xf numFmtId="2" fontId="3" fillId="0" borderId="4" xfId="0" applyNumberFormat="1" applyFont="1" applyFill="1" applyBorder="1" applyAlignment="1" applyProtection="1">
      <alignment horizontal="right"/>
      <protection locked="0"/>
    </xf>
    <xf numFmtId="3" fontId="5" fillId="0" borderId="19" xfId="0" applyNumberFormat="1" applyFont="1" applyFill="1" applyBorder="1" applyAlignment="1" applyProtection="1">
      <alignment horizontal="left"/>
      <protection locked="0"/>
    </xf>
    <xf numFmtId="3" fontId="5" fillId="0" borderId="22" xfId="0" applyNumberFormat="1" applyFont="1" applyFill="1" applyBorder="1" applyAlignment="1" applyProtection="1">
      <alignment horizontal="left"/>
      <protection locked="0"/>
    </xf>
    <xf numFmtId="2" fontId="2" fillId="0" borderId="11" xfId="0" applyNumberFormat="1" applyFont="1" applyFill="1" applyBorder="1" applyAlignment="1" applyProtection="1">
      <alignment horizontal="left"/>
      <protection locked="0"/>
    </xf>
    <xf numFmtId="3" fontId="5" fillId="0" borderId="21" xfId="0" applyNumberFormat="1" applyFont="1" applyFill="1" applyBorder="1" applyAlignment="1" applyProtection="1">
      <alignment horizontal="left"/>
      <protection locked="0"/>
    </xf>
    <xf numFmtId="2" fontId="3" fillId="0" borderId="32" xfId="0" applyNumberFormat="1" applyFont="1" applyFill="1" applyBorder="1" applyAlignment="1" applyProtection="1">
      <alignment horizontal="right"/>
      <protection locked="0"/>
    </xf>
    <xf numFmtId="2" fontId="3" fillId="0" borderId="33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Border="1" applyAlignment="1">
      <alignment horizontal="left"/>
    </xf>
    <xf numFmtId="4" fontId="6" fillId="3" borderId="23" xfId="0" applyNumberFormat="1" applyFont="1" applyFill="1" applyBorder="1" applyAlignment="1">
      <alignment horizontal="center"/>
    </xf>
    <xf numFmtId="2" fontId="2" fillId="0" borderId="31" xfId="0" applyNumberFormat="1" applyFont="1" applyFill="1" applyBorder="1"/>
    <xf numFmtId="2" fontId="2" fillId="0" borderId="32" xfId="0" applyNumberFormat="1" applyFont="1" applyFill="1" applyBorder="1"/>
    <xf numFmtId="2" fontId="2" fillId="0" borderId="33" xfId="0" applyNumberFormat="1" applyFont="1" applyFill="1" applyBorder="1"/>
    <xf numFmtId="2" fontId="2" fillId="0" borderId="17" xfId="0" applyNumberFormat="1" applyFont="1" applyFill="1" applyBorder="1" applyAlignment="1">
      <alignment horizontal="left"/>
    </xf>
    <xf numFmtId="2" fontId="2" fillId="0" borderId="19" xfId="0" applyNumberFormat="1" applyFont="1" applyFill="1" applyBorder="1" applyAlignment="1">
      <alignment horizontal="left"/>
    </xf>
    <xf numFmtId="2" fontId="2" fillId="0" borderId="22" xfId="0" applyNumberFormat="1" applyFont="1" applyFill="1" applyBorder="1" applyAlignment="1">
      <alignment horizontal="left"/>
    </xf>
    <xf numFmtId="0" fontId="8" fillId="0" borderId="23" xfId="0" applyFont="1" applyBorder="1"/>
    <xf numFmtId="2" fontId="2" fillId="0" borderId="8" xfId="0" applyNumberFormat="1" applyFont="1" applyFill="1" applyBorder="1" applyProtection="1"/>
    <xf numFmtId="1" fontId="3" fillId="0" borderId="14" xfId="0" applyNumberFormat="1" applyFont="1" applyFill="1" applyBorder="1" applyAlignment="1" applyProtection="1">
      <alignment horizontal="right"/>
      <protection locked="0"/>
    </xf>
    <xf numFmtId="4" fontId="6" fillId="5" borderId="23" xfId="0" applyNumberFormat="1" applyFont="1" applyFill="1" applyBorder="1" applyAlignment="1">
      <alignment horizontal="center"/>
    </xf>
    <xf numFmtId="3" fontId="3" fillId="0" borderId="18" xfId="0" applyNumberFormat="1" applyFont="1" applyBorder="1" applyAlignment="1" applyProtection="1">
      <alignment horizontal="right"/>
      <protection locked="0"/>
    </xf>
    <xf numFmtId="3" fontId="3" fillId="0" borderId="20" xfId="0" applyNumberFormat="1" applyFont="1" applyBorder="1" applyAlignment="1" applyProtection="1">
      <alignment horizontal="right"/>
      <protection locked="0"/>
    </xf>
    <xf numFmtId="2" fontId="3" fillId="0" borderId="18" xfId="0" applyNumberFormat="1" applyFont="1" applyBorder="1" applyAlignment="1" applyProtection="1">
      <alignment horizontal="right"/>
      <protection locked="0"/>
    </xf>
    <xf numFmtId="2" fontId="3" fillId="0" borderId="20" xfId="0" applyNumberFormat="1" applyFont="1" applyBorder="1" applyAlignment="1" applyProtection="1">
      <alignment horizontal="right"/>
      <protection locked="0"/>
    </xf>
    <xf numFmtId="4" fontId="6" fillId="3" borderId="5" xfId="0" applyNumberFormat="1" applyFont="1" applyFill="1" applyBorder="1" applyAlignment="1">
      <alignment horizontal="center"/>
    </xf>
    <xf numFmtId="4" fontId="6" fillId="3" borderId="8" xfId="0" applyNumberFormat="1" applyFont="1" applyFill="1" applyBorder="1" applyAlignment="1">
      <alignment horizontal="center"/>
    </xf>
    <xf numFmtId="4" fontId="6" fillId="3" borderId="7" xfId="0" applyNumberFormat="1" applyFont="1" applyFill="1" applyBorder="1" applyAlignment="1">
      <alignment horizontal="center"/>
    </xf>
    <xf numFmtId="4" fontId="6" fillId="4" borderId="5" xfId="0" applyNumberFormat="1" applyFont="1" applyFill="1" applyBorder="1" applyAlignment="1">
      <alignment horizontal="center"/>
    </xf>
    <xf numFmtId="4" fontId="6" fillId="4" borderId="8" xfId="0" applyNumberFormat="1" applyFont="1" applyFill="1" applyBorder="1" applyAlignment="1">
      <alignment horizontal="center"/>
    </xf>
    <xf numFmtId="4" fontId="6" fillId="4" borderId="7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center"/>
    </xf>
    <xf numFmtId="4" fontId="6" fillId="5" borderId="5" xfId="0" applyNumberFormat="1" applyFont="1" applyFill="1" applyBorder="1" applyAlignment="1">
      <alignment horizontal="center"/>
    </xf>
    <xf numFmtId="4" fontId="6" fillId="5" borderId="8" xfId="0" applyNumberFormat="1" applyFont="1" applyFill="1" applyBorder="1" applyAlignment="1">
      <alignment horizontal="center"/>
    </xf>
    <xf numFmtId="4" fontId="6" fillId="5" borderId="7" xfId="0" applyNumberFormat="1" applyFont="1" applyFill="1" applyBorder="1" applyAlignment="1">
      <alignment horizontal="center"/>
    </xf>
    <xf numFmtId="4" fontId="6" fillId="5" borderId="6" xfId="0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3CDFF"/>
      <color rgb="FFECAF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2F007-3706-4367-AB26-E034C646B7CA}">
  <sheetPr>
    <tabColor theme="0" tint="-0.249977111117893"/>
  </sheetPr>
  <dimension ref="A1:W22"/>
  <sheetViews>
    <sheetView tabSelected="1" workbookViewId="0">
      <selection activeCell="B15" sqref="B15"/>
    </sheetView>
  </sheetViews>
  <sheetFormatPr baseColWidth="10" defaultRowHeight="15" x14ac:dyDescent="0.25"/>
  <cols>
    <col min="1" max="1" width="38.42578125" customWidth="1"/>
    <col min="2" max="2" width="19.85546875" customWidth="1"/>
  </cols>
  <sheetData>
    <row r="1" spans="1:23" ht="21" x14ac:dyDescent="0.35">
      <c r="A1" s="6" t="s">
        <v>11</v>
      </c>
    </row>
    <row r="2" spans="1:23" ht="12" customHeight="1" x14ac:dyDescent="0.35">
      <c r="A2" s="6"/>
      <c r="W2" t="s">
        <v>16</v>
      </c>
    </row>
    <row r="3" spans="1:23" x14ac:dyDescent="0.25">
      <c r="A3" s="56" t="s">
        <v>69</v>
      </c>
      <c r="W3" t="s">
        <v>17</v>
      </c>
    </row>
    <row r="4" spans="1:23" ht="12.75" customHeight="1" x14ac:dyDescent="0.25"/>
    <row r="5" spans="1:23" x14ac:dyDescent="0.25">
      <c r="A5" t="s">
        <v>18</v>
      </c>
    </row>
    <row r="6" spans="1:23" x14ac:dyDescent="0.25">
      <c r="A6" t="s">
        <v>19</v>
      </c>
    </row>
    <row r="7" spans="1:23" x14ac:dyDescent="0.25">
      <c r="A7" t="s">
        <v>70</v>
      </c>
    </row>
    <row r="9" spans="1:23" x14ac:dyDescent="0.25">
      <c r="A9" s="56" t="s">
        <v>20</v>
      </c>
      <c r="B9" s="56" t="s">
        <v>21</v>
      </c>
    </row>
    <row r="10" spans="1:23" x14ac:dyDescent="0.25">
      <c r="A10" t="s">
        <v>22</v>
      </c>
      <c r="B10" s="58" t="s">
        <v>23</v>
      </c>
    </row>
    <row r="11" spans="1:23" x14ac:dyDescent="0.25">
      <c r="A11" t="s">
        <v>24</v>
      </c>
      <c r="B11" s="59" t="s">
        <v>25</v>
      </c>
    </row>
    <row r="12" spans="1:23" x14ac:dyDescent="0.25">
      <c r="A12" t="s">
        <v>26</v>
      </c>
      <c r="B12" s="60" t="s">
        <v>27</v>
      </c>
    </row>
    <row r="13" spans="1:23" x14ac:dyDescent="0.25">
      <c r="A13" t="s">
        <v>28</v>
      </c>
      <c r="B13" s="61" t="s">
        <v>62</v>
      </c>
    </row>
    <row r="14" spans="1:23" x14ac:dyDescent="0.25">
      <c r="A14" t="s">
        <v>29</v>
      </c>
      <c r="B14" s="62" t="s">
        <v>29</v>
      </c>
    </row>
    <row r="16" spans="1:23" x14ac:dyDescent="0.25">
      <c r="A16" s="56" t="s">
        <v>30</v>
      </c>
    </row>
    <row r="17" spans="1:1" x14ac:dyDescent="0.25">
      <c r="A17" t="s">
        <v>31</v>
      </c>
    </row>
    <row r="18" spans="1:1" x14ac:dyDescent="0.25">
      <c r="A18" t="s">
        <v>71</v>
      </c>
    </row>
    <row r="19" spans="1:1" x14ac:dyDescent="0.25">
      <c r="A19" s="57" t="s">
        <v>32</v>
      </c>
    </row>
    <row r="20" spans="1:1" x14ac:dyDescent="0.25">
      <c r="A20" s="57" t="s">
        <v>33</v>
      </c>
    </row>
    <row r="21" spans="1:1" x14ac:dyDescent="0.25">
      <c r="A21" t="s">
        <v>68</v>
      </c>
    </row>
    <row r="22" spans="1:1" x14ac:dyDescent="0.25">
      <c r="A22" t="s">
        <v>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5A8C1-1A2F-4E7F-9F75-9A9E06AEC4BA}">
  <sheetPr>
    <tabColor theme="4" tint="0.79998168889431442"/>
  </sheetPr>
  <dimension ref="A1:J30"/>
  <sheetViews>
    <sheetView topLeftCell="A4" zoomScale="85" zoomScaleNormal="85" workbookViewId="0">
      <selection activeCell="D39" sqref="D39"/>
    </sheetView>
  </sheetViews>
  <sheetFormatPr baseColWidth="10" defaultRowHeight="15.75" x14ac:dyDescent="0.25"/>
  <cols>
    <col min="1" max="1" width="81.42578125" style="1" customWidth="1"/>
    <col min="2" max="2" width="32" style="1" customWidth="1"/>
    <col min="3" max="3" width="32.85546875" style="1" customWidth="1"/>
    <col min="4" max="4" width="11.7109375" style="1" customWidth="1"/>
    <col min="5" max="5" width="29" style="2" bestFit="1" customWidth="1"/>
    <col min="6" max="6" width="10.42578125" style="1" customWidth="1"/>
    <col min="7" max="7" width="10.140625" style="1" customWidth="1"/>
    <col min="8" max="8" width="22.5703125" style="1" customWidth="1"/>
    <col min="9" max="9" width="10" style="1" customWidth="1"/>
    <col min="10" max="16384" width="11.42578125" style="1"/>
  </cols>
  <sheetData>
    <row r="1" spans="1:10" ht="19.5" customHeight="1" x14ac:dyDescent="0.35">
      <c r="A1" s="6" t="s">
        <v>11</v>
      </c>
      <c r="C1" s="3" t="s">
        <v>35</v>
      </c>
    </row>
    <row r="2" spans="1:10" ht="19.5" customHeight="1" x14ac:dyDescent="0.3">
      <c r="A2" s="29" t="s">
        <v>12</v>
      </c>
      <c r="B2" s="1" t="s">
        <v>15</v>
      </c>
      <c r="J2" s="8"/>
    </row>
    <row r="3" spans="1:10" ht="19.5" customHeight="1" x14ac:dyDescent="0.3">
      <c r="A3" s="29" t="s">
        <v>13</v>
      </c>
      <c r="B3" s="30" t="s">
        <v>17</v>
      </c>
      <c r="J3" s="8"/>
    </row>
    <row r="4" spans="1:10" ht="19.5" customHeight="1" x14ac:dyDescent="0.3">
      <c r="A4" s="29" t="s">
        <v>14</v>
      </c>
      <c r="B4" s="1" t="s">
        <v>34</v>
      </c>
      <c r="J4" s="8"/>
    </row>
    <row r="5" spans="1:10" ht="19.5" customHeight="1" thickBot="1" x14ac:dyDescent="0.3">
      <c r="A5" s="10"/>
      <c r="B5" s="10"/>
      <c r="C5" s="11"/>
    </row>
    <row r="6" spans="1:10" ht="19.5" customHeight="1" thickBot="1" x14ac:dyDescent="0.3">
      <c r="A6" s="31" t="s">
        <v>36</v>
      </c>
      <c r="B6" s="211" t="s">
        <v>58</v>
      </c>
      <c r="C6" s="212"/>
      <c r="D6" s="213" t="s">
        <v>37</v>
      </c>
      <c r="E6" s="213"/>
      <c r="F6" s="211" t="s">
        <v>38</v>
      </c>
      <c r="G6" s="214"/>
      <c r="H6" s="94" t="s">
        <v>39</v>
      </c>
    </row>
    <row r="7" spans="1:10" ht="19.5" customHeight="1" thickBot="1" x14ac:dyDescent="0.3">
      <c r="C7" s="2"/>
      <c r="E7" s="1"/>
      <c r="F7" s="98" t="s">
        <v>2</v>
      </c>
      <c r="G7" s="98" t="s">
        <v>1</v>
      </c>
    </row>
    <row r="8" spans="1:10" ht="19.5" customHeight="1" x14ac:dyDescent="0.25">
      <c r="A8" s="79" t="s">
        <v>12</v>
      </c>
      <c r="B8" s="82"/>
      <c r="C8" s="83"/>
      <c r="D8" s="99"/>
      <c r="E8" s="41"/>
      <c r="F8" s="42"/>
      <c r="G8" s="43"/>
      <c r="H8" s="54">
        <f>SUM(H9:H11)</f>
        <v>218500</v>
      </c>
      <c r="I8" s="4"/>
    </row>
    <row r="9" spans="1:10" ht="19.5" customHeight="1" x14ac:dyDescent="0.25">
      <c r="A9" s="166" t="s">
        <v>40</v>
      </c>
      <c r="B9" s="84">
        <v>1000</v>
      </c>
      <c r="C9" s="85" t="s">
        <v>43</v>
      </c>
      <c r="D9" s="190">
        <v>200</v>
      </c>
      <c r="E9" s="24" t="s">
        <v>52</v>
      </c>
      <c r="F9" s="25">
        <f>0.75*D9</f>
        <v>150</v>
      </c>
      <c r="G9" s="44">
        <f>1.25*D9</f>
        <v>250</v>
      </c>
      <c r="H9" s="23">
        <f>B9*D9</f>
        <v>200000</v>
      </c>
      <c r="I9" s="4"/>
    </row>
    <row r="10" spans="1:10" ht="19.5" customHeight="1" x14ac:dyDescent="0.25">
      <c r="A10" s="166" t="s">
        <v>41</v>
      </c>
      <c r="B10" s="84">
        <v>2000</v>
      </c>
      <c r="C10" s="85" t="s">
        <v>23</v>
      </c>
      <c r="D10" s="190">
        <v>8</v>
      </c>
      <c r="E10" s="24" t="s">
        <v>51</v>
      </c>
      <c r="F10" s="25">
        <f>0.75*D10</f>
        <v>6</v>
      </c>
      <c r="G10" s="44">
        <f>1.25*D10</f>
        <v>10</v>
      </c>
      <c r="H10" s="23">
        <f>B10*D10</f>
        <v>16000</v>
      </c>
      <c r="I10" s="4"/>
    </row>
    <row r="11" spans="1:10" ht="19.5" customHeight="1" thickBot="1" x14ac:dyDescent="0.3">
      <c r="A11" s="168" t="s">
        <v>42</v>
      </c>
      <c r="B11" s="86">
        <v>500</v>
      </c>
      <c r="C11" s="87" t="s">
        <v>23</v>
      </c>
      <c r="D11" s="191">
        <v>5</v>
      </c>
      <c r="E11" s="46" t="s">
        <v>51</v>
      </c>
      <c r="F11" s="47">
        <f>0.75*D11</f>
        <v>3.75</v>
      </c>
      <c r="G11" s="48">
        <f>1.25*D11</f>
        <v>6.25</v>
      </c>
      <c r="H11" s="45">
        <f>B11*D11</f>
        <v>2500</v>
      </c>
      <c r="I11" s="4"/>
    </row>
    <row r="12" spans="1:10" ht="19.5" customHeight="1" thickBot="1" x14ac:dyDescent="0.3">
      <c r="A12" s="36"/>
      <c r="C12" s="2"/>
      <c r="E12" s="1"/>
    </row>
    <row r="13" spans="1:10" s="9" customFormat="1" ht="19.5" customHeight="1" thickBot="1" x14ac:dyDescent="0.3">
      <c r="A13" s="38" t="s">
        <v>13</v>
      </c>
      <c r="B13" s="103">
        <v>10</v>
      </c>
      <c r="C13" s="104" t="str">
        <f>IF(B3="Surfaces imperméables","m2","%, qui obtiennent à une réduction")</f>
        <v>%, qui obtiennent à une réduction</v>
      </c>
      <c r="D13" s="181">
        <v>10</v>
      </c>
      <c r="E13" s="192" t="str">
        <f>IF(B3="Surfaces imperméables","CHF/m2","% de la taxe de base eaux usées")</f>
        <v>% de la taxe de base eaux usées</v>
      </c>
      <c r="F13" s="39" t="str">
        <f>IF(B3="Entwässerte Fläche",0.75*D13,"")</f>
        <v/>
      </c>
      <c r="G13" s="40" t="str">
        <f>IF(B3="Entwässerte Fläche",1.25*D13,"")</f>
        <v/>
      </c>
      <c r="H13" s="55">
        <f>IF(B3="Surfaces imperméables",B13*D13,-B13/100*D13/100*H8)</f>
        <v>-2185</v>
      </c>
    </row>
    <row r="14" spans="1:10" s="9" customFormat="1" ht="19.5" customHeight="1" thickBot="1" x14ac:dyDescent="0.3">
      <c r="A14" s="17"/>
      <c r="B14" s="26"/>
      <c r="C14" s="27"/>
      <c r="D14" s="14"/>
      <c r="E14" s="15"/>
      <c r="F14" s="28"/>
      <c r="G14" s="28"/>
      <c r="H14" s="13"/>
    </row>
    <row r="15" spans="1:10" s="9" customFormat="1" ht="19.5" customHeight="1" thickBot="1" x14ac:dyDescent="0.3">
      <c r="A15" s="31" t="s">
        <v>50</v>
      </c>
      <c r="B15" s="64"/>
      <c r="C15" s="64"/>
      <c r="D15" s="64"/>
      <c r="E15" s="64"/>
      <c r="F15" s="64"/>
      <c r="G15" s="64"/>
      <c r="H15" s="63">
        <f>H8+H13</f>
        <v>216315</v>
      </c>
    </row>
    <row r="16" spans="1:10" ht="19.5" customHeight="1" thickBot="1" x14ac:dyDescent="0.3">
      <c r="C16" s="2"/>
      <c r="E16" s="1"/>
    </row>
    <row r="17" spans="1:9" ht="19.5" customHeight="1" thickBot="1" x14ac:dyDescent="0.3">
      <c r="A17" s="32" t="s">
        <v>14</v>
      </c>
      <c r="B17" s="208" t="s">
        <v>58</v>
      </c>
      <c r="C17" s="209"/>
      <c r="D17" s="210" t="s">
        <v>37</v>
      </c>
      <c r="E17" s="210"/>
      <c r="F17" s="208" t="s">
        <v>38</v>
      </c>
      <c r="G17" s="215"/>
      <c r="H17" s="193" t="s">
        <v>39</v>
      </c>
    </row>
    <row r="18" spans="1:9" s="9" customFormat="1" ht="19.5" customHeight="1" thickBot="1" x14ac:dyDescent="0.3">
      <c r="A18" s="8"/>
      <c r="B18" s="26"/>
      <c r="C18" s="27"/>
      <c r="D18" s="14"/>
      <c r="E18" s="15"/>
      <c r="F18" s="28"/>
      <c r="G18" s="28"/>
      <c r="H18" s="13"/>
    </row>
    <row r="19" spans="1:9" ht="19.5" customHeight="1" thickBot="1" x14ac:dyDescent="0.3">
      <c r="A19" s="49" t="s">
        <v>14</v>
      </c>
      <c r="B19" s="50">
        <v>100000</v>
      </c>
      <c r="C19" s="97" t="s">
        <v>3</v>
      </c>
      <c r="D19" s="185">
        <v>1</v>
      </c>
      <c r="E19" s="51" t="s">
        <v>0</v>
      </c>
      <c r="F19" s="52">
        <f>0.75*D19</f>
        <v>0.75</v>
      </c>
      <c r="G19" s="53">
        <f>1.25*D19</f>
        <v>1.25</v>
      </c>
      <c r="H19" s="65">
        <f>B19*D19</f>
        <v>100000</v>
      </c>
    </row>
    <row r="20" spans="1:9" ht="19.5" customHeight="1" thickBot="1" x14ac:dyDescent="0.3">
      <c r="A20" s="16"/>
      <c r="B20" s="18"/>
      <c r="C20" s="26"/>
      <c r="D20" s="27"/>
      <c r="E20" s="14"/>
      <c r="F20" s="15"/>
      <c r="G20" s="28"/>
      <c r="H20" s="28"/>
    </row>
    <row r="21" spans="1:9" ht="19.5" customHeight="1" thickBot="1" x14ac:dyDescent="0.3">
      <c r="A21" s="32" t="s">
        <v>49</v>
      </c>
      <c r="B21" s="67"/>
      <c r="C21" s="67"/>
      <c r="D21" s="68"/>
      <c r="E21" s="67"/>
      <c r="F21" s="69"/>
      <c r="G21" s="67"/>
      <c r="H21" s="37">
        <f>H19</f>
        <v>100000</v>
      </c>
    </row>
    <row r="22" spans="1:9" ht="19.5" customHeight="1" thickBot="1" x14ac:dyDescent="0.3">
      <c r="D22" s="2"/>
      <c r="E22" s="1"/>
    </row>
    <row r="23" spans="1:9" ht="19.5" customHeight="1" thickBot="1" x14ac:dyDescent="0.3">
      <c r="A23" s="33" t="s">
        <v>48</v>
      </c>
      <c r="B23" s="100"/>
      <c r="C23" s="100"/>
      <c r="D23" s="101"/>
      <c r="E23" s="100"/>
      <c r="F23" s="102"/>
      <c r="G23" s="100"/>
      <c r="H23" s="70">
        <f>H15+H21</f>
        <v>316315</v>
      </c>
    </row>
    <row r="24" spans="1:9" ht="19.5" customHeight="1" thickBot="1" x14ac:dyDescent="0.3">
      <c r="D24" s="2"/>
      <c r="E24" s="1"/>
    </row>
    <row r="25" spans="1:9" ht="19.5" customHeight="1" thickBot="1" x14ac:dyDescent="0.3">
      <c r="A25" s="12" t="s">
        <v>45</v>
      </c>
      <c r="B25" s="34">
        <v>315000</v>
      </c>
      <c r="C25" s="7" t="s">
        <v>44</v>
      </c>
      <c r="D25" s="2"/>
      <c r="E25" s="1"/>
      <c r="F25" s="3"/>
    </row>
    <row r="26" spans="1:9" ht="19.5" customHeight="1" thickBot="1" x14ac:dyDescent="0.3">
      <c r="A26" s="16"/>
      <c r="B26" s="18"/>
      <c r="C26" s="19"/>
      <c r="D26" s="20"/>
      <c r="E26" s="19"/>
      <c r="F26" s="20"/>
      <c r="G26" s="19"/>
      <c r="H26" s="19"/>
    </row>
    <row r="27" spans="1:9" ht="19.5" customHeight="1" thickBot="1" x14ac:dyDescent="0.3">
      <c r="A27" s="12" t="s">
        <v>46</v>
      </c>
      <c r="B27" s="35">
        <f>H23-B25</f>
        <v>1315</v>
      </c>
      <c r="C27" s="66" t="str">
        <f>IF(ABS(B27)&gt;(0.05*B25), "Différence élevée (&gt;5%)! Adapter les tarifs","")</f>
        <v/>
      </c>
      <c r="D27" s="2"/>
      <c r="E27" s="1"/>
      <c r="F27" s="3"/>
      <c r="I27" s="7"/>
    </row>
    <row r="28" spans="1:9" ht="19.5" customHeight="1" thickBot="1" x14ac:dyDescent="0.3">
      <c r="A28" s="16"/>
      <c r="B28" s="18"/>
      <c r="C28" s="19"/>
      <c r="D28" s="20"/>
      <c r="E28" s="19"/>
      <c r="F28" s="20"/>
      <c r="G28" s="19"/>
      <c r="H28" s="19"/>
    </row>
    <row r="29" spans="1:9" ht="19.5" customHeight="1" thickBot="1" x14ac:dyDescent="0.3">
      <c r="A29" s="71" t="s">
        <v>47</v>
      </c>
      <c r="B29" s="72">
        <f>H15/H23</f>
        <v>0.68385944390876185</v>
      </c>
      <c r="C29" s="66" t="str">
        <f>IF(OR(B29&lt;0.5,B29&gt;0.75), "Part de taxe de base non-adaptée! Adapter les tarifs","")</f>
        <v/>
      </c>
      <c r="D29" s="2"/>
      <c r="E29" s="1"/>
    </row>
    <row r="30" spans="1:9" ht="19.5" customHeight="1" x14ac:dyDescent="0.25">
      <c r="D30" s="2"/>
      <c r="E30" s="1"/>
    </row>
  </sheetData>
  <sheetProtection algorithmName="SHA-512" hashValue="qrwSrFlYbUCJTUBiCOmH8G9tnjIzt/rg7ZbQE6Zs75M4qJ81wAXKlKLrcXgEs6kTUAWV3w0uCaQqY/lTBaV4Ag==" saltValue="47nEm9TGFwXwWFagopIYFw==" spinCount="100000" sheet="1"/>
  <mergeCells count="6">
    <mergeCell ref="B17:C17"/>
    <mergeCell ref="D17:E17"/>
    <mergeCell ref="B6:C6"/>
    <mergeCell ref="D6:E6"/>
    <mergeCell ref="F6:G6"/>
    <mergeCell ref="F17:G1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09125C-F744-4298-A3B5-3D11C90A8A87}">
          <x14:formula1>
            <xm:f>Base!$W$2:$W$3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2F1F3-2AE4-4779-AAFA-DD3402CE3438}">
  <sheetPr>
    <tabColor theme="5" tint="0.79998168889431442"/>
  </sheetPr>
  <dimension ref="A1:J39"/>
  <sheetViews>
    <sheetView topLeftCell="A13" zoomScale="85" zoomScaleNormal="85" workbookViewId="0">
      <selection activeCell="E30" sqref="E30"/>
    </sheetView>
  </sheetViews>
  <sheetFormatPr baseColWidth="10" defaultRowHeight="15.75" x14ac:dyDescent="0.25"/>
  <cols>
    <col min="1" max="1" width="80.42578125" style="1" customWidth="1"/>
    <col min="2" max="2" width="38.7109375" style="1" customWidth="1"/>
    <col min="3" max="3" width="34" style="1" customWidth="1"/>
    <col min="4" max="4" width="16.85546875" style="1" customWidth="1"/>
    <col min="5" max="5" width="29" style="2" customWidth="1"/>
    <col min="6" max="6" width="10.85546875" style="1" customWidth="1"/>
    <col min="7" max="7" width="11.85546875" style="1" customWidth="1"/>
    <col min="8" max="8" width="20.28515625" style="1" customWidth="1"/>
    <col min="9" max="9" width="10" style="1" customWidth="1"/>
    <col min="10" max="16384" width="11.42578125" style="1"/>
  </cols>
  <sheetData>
    <row r="1" spans="1:10" ht="19.5" customHeight="1" x14ac:dyDescent="0.35">
      <c r="A1" s="6" t="s">
        <v>11</v>
      </c>
      <c r="C1" s="3" t="s">
        <v>35</v>
      </c>
    </row>
    <row r="2" spans="1:10" ht="19.5" customHeight="1" x14ac:dyDescent="0.3">
      <c r="A2" s="29" t="s">
        <v>12</v>
      </c>
      <c r="B2" s="1" t="s">
        <v>63</v>
      </c>
      <c r="J2" s="8"/>
    </row>
    <row r="3" spans="1:10" ht="19.5" customHeight="1" x14ac:dyDescent="0.3">
      <c r="A3" s="29" t="s">
        <v>13</v>
      </c>
      <c r="B3" s="30" t="s">
        <v>17</v>
      </c>
      <c r="J3" s="8"/>
    </row>
    <row r="4" spans="1:10" ht="19.5" customHeight="1" x14ac:dyDescent="0.3">
      <c r="A4" s="29" t="s">
        <v>14</v>
      </c>
      <c r="B4" s="1" t="s">
        <v>34</v>
      </c>
      <c r="J4" s="8"/>
    </row>
    <row r="5" spans="1:10" ht="19.5" customHeight="1" thickBot="1" x14ac:dyDescent="0.3">
      <c r="A5" s="10"/>
      <c r="B5" s="10"/>
      <c r="C5" s="11"/>
    </row>
    <row r="6" spans="1:10" ht="19.5" customHeight="1" thickBot="1" x14ac:dyDescent="0.3">
      <c r="A6" s="31" t="s">
        <v>36</v>
      </c>
      <c r="B6" s="211" t="s">
        <v>58</v>
      </c>
      <c r="C6" s="212"/>
      <c r="D6" s="213" t="s">
        <v>37</v>
      </c>
      <c r="E6" s="213"/>
      <c r="F6" s="211" t="s">
        <v>38</v>
      </c>
      <c r="G6" s="214"/>
      <c r="H6" s="94" t="s">
        <v>39</v>
      </c>
    </row>
    <row r="7" spans="1:10" ht="19.5" customHeight="1" thickBot="1" x14ac:dyDescent="0.3">
      <c r="C7" s="2"/>
      <c r="E7" s="1"/>
      <c r="F7" s="93" t="s">
        <v>2</v>
      </c>
      <c r="G7" s="93" t="s">
        <v>1</v>
      </c>
    </row>
    <row r="8" spans="1:10" ht="19.5" customHeight="1" x14ac:dyDescent="0.25">
      <c r="A8" s="79" t="s">
        <v>12</v>
      </c>
      <c r="B8" s="82"/>
      <c r="C8" s="83"/>
      <c r="D8" s="78"/>
      <c r="E8" s="197"/>
      <c r="F8" s="194"/>
      <c r="G8" s="43"/>
      <c r="H8" s="90">
        <f>SUM(H9:H14)</f>
        <v>254500</v>
      </c>
      <c r="I8" s="4"/>
    </row>
    <row r="9" spans="1:10" ht="19.5" customHeight="1" x14ac:dyDescent="0.25">
      <c r="A9" s="80" t="s">
        <v>4</v>
      </c>
      <c r="B9" s="204">
        <v>1000</v>
      </c>
      <c r="C9" s="85" t="s">
        <v>25</v>
      </c>
      <c r="D9" s="206">
        <v>100</v>
      </c>
      <c r="E9" s="198" t="s">
        <v>53</v>
      </c>
      <c r="F9" s="195">
        <f t="shared" ref="F9:F14" si="0">0.75*D9</f>
        <v>75</v>
      </c>
      <c r="G9" s="44">
        <f t="shared" ref="G9:G14" si="1">1.25*D9</f>
        <v>125</v>
      </c>
      <c r="H9" s="91">
        <f t="shared" ref="H9:H14" si="2">B9*D9</f>
        <v>100000</v>
      </c>
      <c r="I9" s="4"/>
    </row>
    <row r="10" spans="1:10" ht="19.5" customHeight="1" x14ac:dyDescent="0.25">
      <c r="A10" s="80" t="s">
        <v>5</v>
      </c>
      <c r="B10" s="204">
        <v>200</v>
      </c>
      <c r="C10" s="85" t="s">
        <v>25</v>
      </c>
      <c r="D10" s="206">
        <v>170</v>
      </c>
      <c r="E10" s="198" t="s">
        <v>53</v>
      </c>
      <c r="F10" s="195">
        <f t="shared" si="0"/>
        <v>127.5</v>
      </c>
      <c r="G10" s="44">
        <f t="shared" si="1"/>
        <v>212.5</v>
      </c>
      <c r="H10" s="91">
        <f t="shared" si="2"/>
        <v>34000</v>
      </c>
      <c r="I10" s="4"/>
    </row>
    <row r="11" spans="1:10" ht="19.5" customHeight="1" x14ac:dyDescent="0.25">
      <c r="A11" s="80" t="s">
        <v>6</v>
      </c>
      <c r="B11" s="204">
        <v>200</v>
      </c>
      <c r="C11" s="85" t="s">
        <v>25</v>
      </c>
      <c r="D11" s="206">
        <v>230</v>
      </c>
      <c r="E11" s="198" t="s">
        <v>53</v>
      </c>
      <c r="F11" s="195">
        <f t="shared" si="0"/>
        <v>172.5</v>
      </c>
      <c r="G11" s="44">
        <f t="shared" si="1"/>
        <v>287.5</v>
      </c>
      <c r="H11" s="91">
        <f t="shared" si="2"/>
        <v>46000</v>
      </c>
      <c r="I11" s="4"/>
    </row>
    <row r="12" spans="1:10" ht="19.5" customHeight="1" x14ac:dyDescent="0.25">
      <c r="A12" s="80" t="s">
        <v>7</v>
      </c>
      <c r="B12" s="204">
        <v>80</v>
      </c>
      <c r="C12" s="85" t="s">
        <v>25</v>
      </c>
      <c r="D12" s="206">
        <v>400</v>
      </c>
      <c r="E12" s="198" t="s">
        <v>53</v>
      </c>
      <c r="F12" s="195">
        <f t="shared" si="0"/>
        <v>300</v>
      </c>
      <c r="G12" s="44">
        <f t="shared" si="1"/>
        <v>500</v>
      </c>
      <c r="H12" s="91">
        <f t="shared" si="2"/>
        <v>32000</v>
      </c>
      <c r="I12" s="4"/>
    </row>
    <row r="13" spans="1:10" ht="19.5" customHeight="1" x14ac:dyDescent="0.25">
      <c r="A13" s="80" t="s">
        <v>8</v>
      </c>
      <c r="B13" s="204">
        <v>50</v>
      </c>
      <c r="C13" s="85" t="s">
        <v>25</v>
      </c>
      <c r="D13" s="206">
        <v>650</v>
      </c>
      <c r="E13" s="198" t="s">
        <v>53</v>
      </c>
      <c r="F13" s="195">
        <f t="shared" si="0"/>
        <v>487.5</v>
      </c>
      <c r="G13" s="44">
        <f t="shared" si="1"/>
        <v>812.5</v>
      </c>
      <c r="H13" s="91">
        <f t="shared" si="2"/>
        <v>32500</v>
      </c>
      <c r="I13" s="4"/>
    </row>
    <row r="14" spans="1:10" ht="19.5" customHeight="1" thickBot="1" x14ac:dyDescent="0.3">
      <c r="A14" s="81" t="s">
        <v>9</v>
      </c>
      <c r="B14" s="205">
        <v>10</v>
      </c>
      <c r="C14" s="87" t="s">
        <v>25</v>
      </c>
      <c r="D14" s="207">
        <v>1000</v>
      </c>
      <c r="E14" s="199" t="s">
        <v>53</v>
      </c>
      <c r="F14" s="196">
        <f t="shared" si="0"/>
        <v>750</v>
      </c>
      <c r="G14" s="48">
        <f t="shared" si="1"/>
        <v>1250</v>
      </c>
      <c r="H14" s="92">
        <f t="shared" si="2"/>
        <v>10000</v>
      </c>
      <c r="I14" s="4"/>
    </row>
    <row r="15" spans="1:10" ht="19.5" customHeight="1" thickBot="1" x14ac:dyDescent="0.3">
      <c r="A15" s="36"/>
      <c r="C15" s="2"/>
      <c r="E15" s="1"/>
    </row>
    <row r="16" spans="1:10" s="9" customFormat="1" ht="19.5" customHeight="1" thickBot="1" x14ac:dyDescent="0.3">
      <c r="A16" s="38" t="s">
        <v>13</v>
      </c>
      <c r="B16" s="103">
        <v>10</v>
      </c>
      <c r="C16" s="104" t="str">
        <f>IF(B3="Surfaces imperméables","m2","%, qui obtiennent à une réduction")</f>
        <v>%, qui obtiennent à une réduction</v>
      </c>
      <c r="D16" s="181">
        <v>10</v>
      </c>
      <c r="E16" s="192" t="str">
        <f>IF(B3="Surfaces imperméables","CHF/m2","% de la taxe de base eaux usées")</f>
        <v>% de la taxe de base eaux usées</v>
      </c>
      <c r="F16" s="39" t="str">
        <f>IF(B3="Entwässerte Fläche",0.75*D16,"")</f>
        <v/>
      </c>
      <c r="G16" s="40" t="str">
        <f>IF(B3="Entwässerte Fläche",1.25*D16,"")</f>
        <v/>
      </c>
      <c r="H16" s="96">
        <f>IF(B3="Surfaces imperméables",B16*D16,-B16/100*D16/100*H8)</f>
        <v>-2545</v>
      </c>
    </row>
    <row r="17" spans="1:10" s="9" customFormat="1" ht="19.5" customHeight="1" thickBot="1" x14ac:dyDescent="0.3">
      <c r="A17" s="17"/>
      <c r="B17" s="26"/>
      <c r="C17" s="27"/>
      <c r="D17" s="14"/>
      <c r="E17" s="15"/>
      <c r="F17" s="28"/>
      <c r="G17" s="28"/>
      <c r="H17" s="13"/>
    </row>
    <row r="18" spans="1:10" s="9" customFormat="1" ht="19.5" customHeight="1" thickBot="1" x14ac:dyDescent="0.3">
      <c r="A18" s="31" t="s">
        <v>50</v>
      </c>
      <c r="B18" s="73"/>
      <c r="C18" s="74"/>
      <c r="D18" s="75"/>
      <c r="E18" s="76"/>
      <c r="F18" s="77"/>
      <c r="G18" s="77"/>
      <c r="H18" s="95">
        <f>H8+H16</f>
        <v>251955</v>
      </c>
    </row>
    <row r="19" spans="1:10" ht="19.5" customHeight="1" thickBot="1" x14ac:dyDescent="0.3">
      <c r="C19" s="2"/>
      <c r="E19" s="1"/>
    </row>
    <row r="20" spans="1:10" ht="19.5" customHeight="1" thickBot="1" x14ac:dyDescent="0.3">
      <c r="A20" s="32" t="s">
        <v>14</v>
      </c>
      <c r="B20" s="208" t="s">
        <v>58</v>
      </c>
      <c r="C20" s="209"/>
      <c r="D20" s="210" t="s">
        <v>37</v>
      </c>
      <c r="E20" s="210"/>
      <c r="F20" s="208" t="s">
        <v>38</v>
      </c>
      <c r="G20" s="215"/>
      <c r="H20" s="193" t="s">
        <v>39</v>
      </c>
    </row>
    <row r="21" spans="1:10" s="9" customFormat="1" ht="19.5" customHeight="1" thickBot="1" x14ac:dyDescent="0.3">
      <c r="A21" s="17"/>
      <c r="B21" s="26"/>
      <c r="C21" s="27"/>
      <c r="D21" s="14"/>
      <c r="E21" s="15"/>
      <c r="F21" s="28"/>
      <c r="G21" s="28"/>
      <c r="H21" s="13"/>
    </row>
    <row r="22" spans="1:10" ht="19.5" customHeight="1" thickBot="1" x14ac:dyDescent="0.3">
      <c r="A22" s="49" t="s">
        <v>14</v>
      </c>
      <c r="B22" s="88">
        <v>200000</v>
      </c>
      <c r="C22" s="89" t="s">
        <v>3</v>
      </c>
      <c r="D22" s="171">
        <v>1</v>
      </c>
      <c r="E22" s="51" t="s">
        <v>0</v>
      </c>
      <c r="F22" s="52">
        <f>0.75*D22</f>
        <v>0.75</v>
      </c>
      <c r="G22" s="53">
        <f>1.25*D22</f>
        <v>1.25</v>
      </c>
      <c r="H22" s="65">
        <f>B22*D22</f>
        <v>200000</v>
      </c>
    </row>
    <row r="23" spans="1:10" ht="19.5" customHeight="1" thickBot="1" x14ac:dyDescent="0.3">
      <c r="A23" s="16"/>
      <c r="C23" s="26"/>
      <c r="D23" s="27"/>
      <c r="E23" s="14"/>
      <c r="F23" s="15"/>
      <c r="G23" s="28"/>
      <c r="H23" s="28"/>
      <c r="I23" s="18"/>
    </row>
    <row r="24" spans="1:10" ht="19.5" customHeight="1" thickBot="1" x14ac:dyDescent="0.3">
      <c r="A24" s="32" t="s">
        <v>49</v>
      </c>
      <c r="B24" s="67"/>
      <c r="C24" s="67"/>
      <c r="D24" s="68"/>
      <c r="E24" s="67"/>
      <c r="F24" s="69"/>
      <c r="G24" s="67"/>
      <c r="H24" s="37">
        <f>H22</f>
        <v>200000</v>
      </c>
    </row>
    <row r="25" spans="1:10" ht="19.5" customHeight="1" thickBot="1" x14ac:dyDescent="0.3">
      <c r="D25" s="2"/>
      <c r="E25" s="1"/>
    </row>
    <row r="26" spans="1:10" ht="19.5" customHeight="1" thickBot="1" x14ac:dyDescent="0.3">
      <c r="A26" s="33" t="s">
        <v>48</v>
      </c>
      <c r="B26" s="100"/>
      <c r="C26" s="100"/>
      <c r="D26" s="101"/>
      <c r="E26" s="100"/>
      <c r="F26" s="102"/>
      <c r="G26" s="100"/>
      <c r="H26" s="70">
        <f>H18+H24</f>
        <v>451955</v>
      </c>
    </row>
    <row r="27" spans="1:10" ht="19.5" customHeight="1" thickBot="1" x14ac:dyDescent="0.3">
      <c r="D27" s="2"/>
      <c r="E27" s="1"/>
    </row>
    <row r="28" spans="1:10" ht="19.5" customHeight="1" thickBot="1" x14ac:dyDescent="0.3">
      <c r="A28" s="12" t="s">
        <v>45</v>
      </c>
      <c r="B28" s="34">
        <v>450000</v>
      </c>
      <c r="C28" s="7" t="s">
        <v>44</v>
      </c>
      <c r="D28" s="2"/>
      <c r="E28" s="1"/>
      <c r="F28" s="3"/>
    </row>
    <row r="29" spans="1:10" ht="19.5" customHeight="1" thickBot="1" x14ac:dyDescent="0.3">
      <c r="A29" s="16"/>
      <c r="B29" s="18"/>
      <c r="C29" s="19"/>
      <c r="D29" s="19"/>
      <c r="E29" s="20"/>
      <c r="F29" s="19"/>
      <c r="G29" s="20"/>
      <c r="H29" s="19"/>
      <c r="I29" s="19"/>
    </row>
    <row r="30" spans="1:10" ht="19.5" customHeight="1" thickBot="1" x14ac:dyDescent="0.3">
      <c r="A30" s="12" t="s">
        <v>46</v>
      </c>
      <c r="B30" s="35">
        <f>H26-B28</f>
        <v>1955</v>
      </c>
      <c r="C30" s="66" t="str">
        <f>IF(ABS(B30)&gt;(0.05*B28), "Différence élevée (&gt;5%)! Adapter les tarifs","")</f>
        <v/>
      </c>
      <c r="G30" s="3"/>
      <c r="J30" s="7"/>
    </row>
    <row r="31" spans="1:10" ht="19.5" customHeight="1" thickBot="1" x14ac:dyDescent="0.3">
      <c r="A31" s="16"/>
      <c r="B31" s="18"/>
      <c r="C31" s="19"/>
      <c r="D31" s="19"/>
      <c r="E31" s="20"/>
      <c r="F31" s="19"/>
      <c r="G31" s="20"/>
      <c r="H31" s="19"/>
      <c r="I31" s="19"/>
    </row>
    <row r="32" spans="1:10" ht="19.5" customHeight="1" thickBot="1" x14ac:dyDescent="0.3">
      <c r="A32" s="71" t="s">
        <v>47</v>
      </c>
      <c r="B32" s="72">
        <f>H18/H26</f>
        <v>0.5574780675067208</v>
      </c>
      <c r="C32" s="66" t="str">
        <f>IF(OR(B32&lt;0.5,B32&gt;0.75), "Part de taxe de base non-adaptée! Adapter les tarifs","")</f>
        <v/>
      </c>
    </row>
    <row r="33" spans="1:3" ht="19.5" customHeight="1" x14ac:dyDescent="0.25">
      <c r="A33" s="16"/>
      <c r="B33" s="18"/>
      <c r="C33" s="19"/>
    </row>
    <row r="34" spans="1:3" ht="19.5" customHeight="1" x14ac:dyDescent="0.25"/>
    <row r="35" spans="1:3" ht="19.5" customHeight="1" x14ac:dyDescent="0.25">
      <c r="B35" s="21"/>
    </row>
    <row r="36" spans="1:3" ht="19.5" customHeight="1" x14ac:dyDescent="0.25">
      <c r="B36" s="22"/>
    </row>
    <row r="37" spans="1:3" ht="19.5" customHeight="1" x14ac:dyDescent="0.25"/>
    <row r="38" spans="1:3" ht="19.5" customHeight="1" x14ac:dyDescent="0.25">
      <c r="C38" s="5"/>
    </row>
    <row r="39" spans="1:3" ht="19.5" customHeight="1" x14ac:dyDescent="0.25">
      <c r="C39" s="5"/>
    </row>
  </sheetData>
  <sheetProtection algorithmName="SHA-512" hashValue="MUnyodcRdQfhFtIoY5ApBypHn5Y2T1fxQFYYwQ+cTFetXVV957GxtOLlARytq9pbHpAkvOPXXIsT2LYVF50mpw==" saltValue="Gz7/hMl9Pz9xx/VPgXADXw==" spinCount="100000" sheet="1" objects="1" scenarios="1"/>
  <mergeCells count="6">
    <mergeCell ref="B6:C6"/>
    <mergeCell ref="D6:E6"/>
    <mergeCell ref="B20:C20"/>
    <mergeCell ref="D20:E20"/>
    <mergeCell ref="F20:G20"/>
    <mergeCell ref="F6:G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9E1C50-19FE-4891-85B8-AB62D541FE67}">
          <x14:formula1>
            <xm:f>Base!$W$2:$W$3</xm:f>
          </x14:formula1>
          <xm:sqref>B3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4BDC1-7F2D-0947-B8EC-F8A79F48BEED}">
  <sheetPr>
    <tabColor theme="9" tint="0.79998168889431442"/>
  </sheetPr>
  <dimension ref="A1:J36"/>
  <sheetViews>
    <sheetView zoomScale="85" zoomScaleNormal="85" workbookViewId="0">
      <selection activeCell="D24" sqref="D24"/>
    </sheetView>
  </sheetViews>
  <sheetFormatPr baseColWidth="10" defaultRowHeight="15.75" x14ac:dyDescent="0.25"/>
  <cols>
    <col min="1" max="1" width="80.42578125" style="105" customWidth="1"/>
    <col min="2" max="2" width="38.7109375" style="105" customWidth="1"/>
    <col min="3" max="3" width="33.5703125" style="105" customWidth="1"/>
    <col min="4" max="4" width="16.85546875" style="105" customWidth="1"/>
    <col min="5" max="5" width="30" style="107" customWidth="1"/>
    <col min="6" max="6" width="10.28515625" style="105" customWidth="1"/>
    <col min="7" max="7" width="10.7109375" style="105" customWidth="1"/>
    <col min="8" max="8" width="22.7109375" style="105" customWidth="1"/>
    <col min="9" max="9" width="10" style="105" customWidth="1"/>
    <col min="10" max="16384" width="11.42578125" style="105"/>
  </cols>
  <sheetData>
    <row r="1" spans="1:10" ht="19.5" customHeight="1" x14ac:dyDescent="0.35">
      <c r="A1" s="6" t="s">
        <v>11</v>
      </c>
      <c r="B1" s="1"/>
      <c r="C1" s="3" t="s">
        <v>35</v>
      </c>
      <c r="D1" s="1"/>
      <c r="E1" s="2"/>
      <c r="F1" s="1"/>
      <c r="G1" s="1"/>
      <c r="H1" s="1"/>
    </row>
    <row r="2" spans="1:10" ht="19.5" customHeight="1" x14ac:dyDescent="0.3">
      <c r="A2" s="29" t="s">
        <v>12</v>
      </c>
      <c r="B2" s="1" t="s">
        <v>64</v>
      </c>
      <c r="C2" s="1"/>
      <c r="D2" s="1"/>
      <c r="E2" s="2"/>
      <c r="F2" s="1"/>
      <c r="G2" s="1"/>
      <c r="H2" s="1"/>
      <c r="J2" s="109"/>
    </row>
    <row r="3" spans="1:10" ht="19.5" customHeight="1" x14ac:dyDescent="0.3">
      <c r="A3" s="29" t="s">
        <v>13</v>
      </c>
      <c r="B3" s="30" t="s">
        <v>17</v>
      </c>
      <c r="C3" s="1"/>
      <c r="D3" s="1"/>
      <c r="E3" s="2"/>
      <c r="F3" s="1"/>
      <c r="G3" s="1"/>
      <c r="H3" s="1"/>
      <c r="J3" s="109"/>
    </row>
    <row r="4" spans="1:10" ht="19.5" customHeight="1" x14ac:dyDescent="0.3">
      <c r="A4" s="29" t="s">
        <v>14</v>
      </c>
      <c r="B4" s="1" t="s">
        <v>34</v>
      </c>
      <c r="C4" s="1"/>
      <c r="D4" s="1"/>
      <c r="E4" s="2"/>
      <c r="F4" s="1"/>
      <c r="G4" s="1"/>
      <c r="H4" s="1"/>
      <c r="J4" s="109"/>
    </row>
    <row r="5" spans="1:10" ht="19.5" customHeight="1" thickBot="1" x14ac:dyDescent="0.3">
      <c r="A5" s="10"/>
      <c r="B5" s="10"/>
      <c r="C5" s="11"/>
      <c r="D5" s="1"/>
      <c r="E5" s="2"/>
      <c r="F5" s="1"/>
      <c r="G5" s="1"/>
      <c r="H5" s="1"/>
    </row>
    <row r="6" spans="1:10" ht="19.5" customHeight="1" thickBot="1" x14ac:dyDescent="0.3">
      <c r="A6" s="31" t="s">
        <v>36</v>
      </c>
      <c r="B6" s="211" t="s">
        <v>58</v>
      </c>
      <c r="C6" s="212"/>
      <c r="D6" s="213" t="s">
        <v>37</v>
      </c>
      <c r="E6" s="213"/>
      <c r="F6" s="211" t="s">
        <v>38</v>
      </c>
      <c r="G6" s="214"/>
      <c r="H6" s="94" t="s">
        <v>39</v>
      </c>
    </row>
    <row r="7" spans="1:10" ht="19.5" customHeight="1" thickBot="1" x14ac:dyDescent="0.3">
      <c r="C7" s="107"/>
      <c r="E7" s="105"/>
      <c r="F7" s="183" t="s">
        <v>2</v>
      </c>
      <c r="G7" s="183" t="s">
        <v>1</v>
      </c>
    </row>
    <row r="8" spans="1:10" ht="19.5" customHeight="1" x14ac:dyDescent="0.25">
      <c r="A8" s="79" t="s">
        <v>12</v>
      </c>
      <c r="B8" s="113"/>
      <c r="C8" s="114"/>
      <c r="D8" s="115"/>
      <c r="E8" s="116"/>
      <c r="F8" s="117"/>
      <c r="G8" s="118"/>
      <c r="H8" s="119">
        <f>SUM(H9:H10)</f>
        <v>140000</v>
      </c>
      <c r="I8" s="120"/>
    </row>
    <row r="9" spans="1:10" ht="19.5" customHeight="1" x14ac:dyDescent="0.25">
      <c r="A9" s="121" t="s">
        <v>27</v>
      </c>
      <c r="B9" s="84">
        <v>20000</v>
      </c>
      <c r="C9" s="186" t="s">
        <v>27</v>
      </c>
      <c r="D9" s="169">
        <v>5</v>
      </c>
      <c r="E9" s="188" t="s">
        <v>54</v>
      </c>
      <c r="F9" s="124">
        <f>0.75*D9</f>
        <v>3.75</v>
      </c>
      <c r="G9" s="125">
        <f>1.25*D9</f>
        <v>6.25</v>
      </c>
      <c r="H9" s="126">
        <f>B9*D9</f>
        <v>100000</v>
      </c>
      <c r="I9" s="120"/>
    </row>
    <row r="10" spans="1:10" ht="19.5" customHeight="1" thickBot="1" x14ac:dyDescent="0.3">
      <c r="A10" s="127" t="s">
        <v>57</v>
      </c>
      <c r="B10" s="86">
        <v>10000</v>
      </c>
      <c r="C10" s="187" t="s">
        <v>56</v>
      </c>
      <c r="D10" s="170">
        <v>4</v>
      </c>
      <c r="E10" s="189" t="s">
        <v>55</v>
      </c>
      <c r="F10" s="130">
        <f>0.75*D10</f>
        <v>3</v>
      </c>
      <c r="G10" s="131">
        <f>1.25*D10</f>
        <v>5</v>
      </c>
      <c r="H10" s="132">
        <f>B10*D10</f>
        <v>40000</v>
      </c>
      <c r="I10" s="120"/>
    </row>
    <row r="11" spans="1:10" ht="19.5" customHeight="1" thickBot="1" x14ac:dyDescent="0.3">
      <c r="A11" s="133"/>
      <c r="C11" s="107"/>
      <c r="E11" s="105"/>
    </row>
    <row r="12" spans="1:10" s="138" customFormat="1" ht="19.5" customHeight="1" thickBot="1" x14ac:dyDescent="0.3">
      <c r="A12" s="38" t="s">
        <v>13</v>
      </c>
      <c r="B12" s="103">
        <v>10</v>
      </c>
      <c r="C12" s="104" t="str">
        <f>IF(B3="Surfaces imperméables","m2","%, qui obtiennent à une réduction")</f>
        <v>%, qui obtiennent à une réduction</v>
      </c>
      <c r="D12" s="181">
        <v>10</v>
      </c>
      <c r="E12" s="192" t="str">
        <f>IF(B3="Surfaces imperméables","CHF/m2","% de la taxe de base eaux usées")</f>
        <v>% de la taxe de base eaux usées</v>
      </c>
      <c r="F12" s="135" t="str">
        <f>IF(B3="Entwässerte Fläche",0.75*D12,"")</f>
        <v/>
      </c>
      <c r="G12" s="136" t="str">
        <f>IF(B3="Entwässerte Fläche",1.25*D12,"")</f>
        <v/>
      </c>
      <c r="H12" s="137">
        <f>IF(B3="Surfaces imperméables",B12*D12,-B12/100*D12/100*H8)</f>
        <v>-1400</v>
      </c>
    </row>
    <row r="13" spans="1:10" s="138" customFormat="1" ht="19.5" customHeight="1" thickBot="1" x14ac:dyDescent="0.3">
      <c r="A13" s="139"/>
      <c r="B13" s="140"/>
      <c r="C13" s="141"/>
      <c r="D13" s="142"/>
      <c r="E13" s="143"/>
      <c r="F13" s="144"/>
      <c r="G13" s="144"/>
      <c r="H13" s="145"/>
    </row>
    <row r="14" spans="1:10" s="138" customFormat="1" ht="19.5" customHeight="1" thickBot="1" x14ac:dyDescent="0.3">
      <c r="A14" s="31" t="s">
        <v>50</v>
      </c>
      <c r="B14" s="177"/>
      <c r="C14" s="177"/>
      <c r="D14" s="177"/>
      <c r="E14" s="177"/>
      <c r="F14" s="177"/>
      <c r="G14" s="177"/>
      <c r="H14" s="178">
        <f>H8+H12</f>
        <v>138600</v>
      </c>
    </row>
    <row r="15" spans="1:10" ht="19.5" customHeight="1" thickBot="1" x14ac:dyDescent="0.3">
      <c r="C15" s="107"/>
      <c r="E15" s="105"/>
    </row>
    <row r="16" spans="1:10" ht="19.5" customHeight="1" thickBot="1" x14ac:dyDescent="0.3">
      <c r="A16" s="32" t="s">
        <v>14</v>
      </c>
      <c r="B16" s="208" t="s">
        <v>58</v>
      </c>
      <c r="C16" s="209"/>
      <c r="D16" s="210" t="s">
        <v>37</v>
      </c>
      <c r="E16" s="210"/>
      <c r="F16" s="208" t="s">
        <v>38</v>
      </c>
      <c r="G16" s="215"/>
      <c r="H16" s="193" t="s">
        <v>39</v>
      </c>
    </row>
    <row r="17" spans="1:10" s="138" customFormat="1" ht="19.5" customHeight="1" thickBot="1" x14ac:dyDescent="0.3">
      <c r="A17" s="139"/>
      <c r="B17" s="140"/>
      <c r="C17" s="141"/>
      <c r="D17" s="142"/>
      <c r="E17" s="143"/>
      <c r="F17" s="144"/>
      <c r="G17" s="144"/>
      <c r="H17" s="145"/>
    </row>
    <row r="18" spans="1:10" ht="19.5" customHeight="1" thickBot="1" x14ac:dyDescent="0.3">
      <c r="A18" s="49" t="s">
        <v>14</v>
      </c>
      <c r="B18" s="88">
        <v>100000</v>
      </c>
      <c r="C18" s="146" t="s">
        <v>3</v>
      </c>
      <c r="D18" s="185">
        <v>1</v>
      </c>
      <c r="E18" s="147" t="s">
        <v>0</v>
      </c>
      <c r="F18" s="148">
        <f>0.75*D18</f>
        <v>0.75</v>
      </c>
      <c r="G18" s="149">
        <f>1.25*D18</f>
        <v>1.25</v>
      </c>
      <c r="H18" s="184">
        <f>B18*D18</f>
        <v>100000</v>
      </c>
    </row>
    <row r="19" spans="1:10" ht="19.5" customHeight="1" thickBot="1" x14ac:dyDescent="0.3">
      <c r="A19" s="179"/>
      <c r="B19" s="140"/>
      <c r="C19" s="141"/>
      <c r="D19" s="142"/>
      <c r="E19" s="143"/>
      <c r="F19" s="144"/>
      <c r="G19" s="144"/>
      <c r="H19" s="180"/>
    </row>
    <row r="20" spans="1:10" ht="19.5" customHeight="1" thickBot="1" x14ac:dyDescent="0.3">
      <c r="A20" s="32" t="s">
        <v>49</v>
      </c>
      <c r="B20" s="151"/>
      <c r="C20" s="151"/>
      <c r="D20" s="152"/>
      <c r="E20" s="151"/>
      <c r="F20" s="153"/>
      <c r="G20" s="151"/>
      <c r="H20" s="154">
        <f>H18</f>
        <v>100000</v>
      </c>
    </row>
    <row r="21" spans="1:10" ht="19.5" customHeight="1" thickBot="1" x14ac:dyDescent="0.3">
      <c r="D21" s="107"/>
      <c r="E21" s="105"/>
    </row>
    <row r="22" spans="1:10" ht="19.5" customHeight="1" thickBot="1" x14ac:dyDescent="0.3">
      <c r="A22" s="33" t="s">
        <v>48</v>
      </c>
      <c r="B22" s="156"/>
      <c r="C22" s="156"/>
      <c r="D22" s="157"/>
      <c r="E22" s="156"/>
      <c r="F22" s="158"/>
      <c r="G22" s="156"/>
      <c r="H22" s="159">
        <f>H14+H20</f>
        <v>238600</v>
      </c>
    </row>
    <row r="23" spans="1:10" ht="19.5" customHeight="1" thickBot="1" x14ac:dyDescent="0.3">
      <c r="D23" s="107"/>
      <c r="E23" s="105"/>
    </row>
    <row r="24" spans="1:10" ht="19.5" customHeight="1" thickBot="1" x14ac:dyDescent="0.3">
      <c r="A24" s="12" t="s">
        <v>45</v>
      </c>
      <c r="B24" s="34">
        <v>240000</v>
      </c>
      <c r="C24" s="7" t="s">
        <v>44</v>
      </c>
      <c r="D24" s="107"/>
      <c r="E24" s="105"/>
      <c r="F24" s="106"/>
    </row>
    <row r="25" spans="1:10" ht="19.5" customHeight="1" thickBot="1" x14ac:dyDescent="0.3">
      <c r="A25" s="16"/>
      <c r="B25" s="18"/>
      <c r="C25" s="19"/>
      <c r="D25" s="161"/>
      <c r="E25" s="162"/>
      <c r="F25" s="161"/>
      <c r="G25" s="162"/>
      <c r="H25" s="161"/>
      <c r="I25" s="161"/>
    </row>
    <row r="26" spans="1:10" ht="19.5" customHeight="1" thickBot="1" x14ac:dyDescent="0.3">
      <c r="A26" s="12" t="s">
        <v>46</v>
      </c>
      <c r="B26" s="35">
        <f>H22-B24</f>
        <v>-1400</v>
      </c>
      <c r="C26" s="66" t="str">
        <f>IF(ABS(B26)&gt;(0.05*B24), "Différence élevée (&gt;5%)! Adapter les tarifs","")</f>
        <v/>
      </c>
      <c r="G26" s="106"/>
      <c r="J26" s="160"/>
    </row>
    <row r="27" spans="1:10" ht="19.5" customHeight="1" thickBot="1" x14ac:dyDescent="0.3">
      <c r="A27" s="16"/>
      <c r="B27" s="18"/>
      <c r="C27" s="19"/>
      <c r="D27" s="161"/>
      <c r="E27" s="162"/>
      <c r="F27" s="161"/>
      <c r="G27" s="162"/>
      <c r="H27" s="161"/>
      <c r="I27" s="161"/>
    </row>
    <row r="28" spans="1:10" ht="19.5" customHeight="1" thickBot="1" x14ac:dyDescent="0.3">
      <c r="A28" s="71" t="s">
        <v>47</v>
      </c>
      <c r="B28" s="72">
        <f>H14/H22</f>
        <v>0.58088851634534788</v>
      </c>
      <c r="C28" s="66" t="str">
        <f>IF(OR(B28&lt;0.5,B28&gt;0.75), "Part de taxe de base non-adaptée! Adapter les tarifs","")</f>
        <v/>
      </c>
    </row>
    <row r="29" spans="1:10" ht="19.5" customHeight="1" x14ac:dyDescent="0.25"/>
    <row r="30" spans="1:10" ht="19.5" customHeight="1" x14ac:dyDescent="0.25"/>
    <row r="31" spans="1:10" ht="19.5" customHeight="1" x14ac:dyDescent="0.25"/>
    <row r="32" spans="1:10" ht="19.5" customHeight="1" x14ac:dyDescent="0.25">
      <c r="B32" s="163"/>
    </row>
    <row r="33" spans="2:3" ht="19.5" customHeight="1" x14ac:dyDescent="0.25">
      <c r="B33" s="164"/>
    </row>
    <row r="34" spans="2:3" ht="19.5" customHeight="1" x14ac:dyDescent="0.25"/>
    <row r="35" spans="2:3" ht="19.5" customHeight="1" x14ac:dyDescent="0.25">
      <c r="C35" s="165"/>
    </row>
    <row r="36" spans="2:3" ht="19.5" customHeight="1" x14ac:dyDescent="0.25">
      <c r="C36" s="165"/>
    </row>
  </sheetData>
  <sheetProtection algorithmName="SHA-512" hashValue="2iuC1I3qGfQiEzgII0yYdHO2MbgWPQ3YaSQs2N0JI6fKfvNim4lloAG1yRTjIp1C5hnnVKa0ujnBcfqO0hJSZQ==" saltValue="kMk90vuAdqf8AlLLc/KBAQ==" spinCount="100000" sheet="1" objects="1" scenarios="1"/>
  <mergeCells count="6">
    <mergeCell ref="B6:C6"/>
    <mergeCell ref="D6:E6"/>
    <mergeCell ref="B16:C16"/>
    <mergeCell ref="D16:E16"/>
    <mergeCell ref="F6:G6"/>
    <mergeCell ref="F16:G16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F8DAD1-1729-4A51-9DB5-D601A4FB92D9}">
          <x14:formula1>
            <xm:f>Base!$W$2:$W$3</xm:f>
          </x14:formula1>
          <xm:sqref>B3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B537-5591-42D4-AC93-01DFC21D0472}">
  <sheetPr>
    <tabColor theme="7" tint="0.79998168889431442"/>
  </sheetPr>
  <dimension ref="A1:J34"/>
  <sheetViews>
    <sheetView topLeftCell="A5" zoomScale="85" zoomScaleNormal="85" workbookViewId="0">
      <selection activeCell="B23" sqref="B23"/>
    </sheetView>
  </sheetViews>
  <sheetFormatPr baseColWidth="10" defaultRowHeight="15.75" x14ac:dyDescent="0.25"/>
  <cols>
    <col min="1" max="1" width="79.7109375" style="105" customWidth="1"/>
    <col min="2" max="2" width="38.7109375" style="105" customWidth="1"/>
    <col min="3" max="3" width="33.140625" style="105" customWidth="1"/>
    <col min="4" max="4" width="16.85546875" style="105" customWidth="1"/>
    <col min="5" max="5" width="29.28515625" style="107" customWidth="1"/>
    <col min="6" max="6" width="10.85546875" style="105" customWidth="1"/>
    <col min="7" max="7" width="11.5703125" style="105" customWidth="1"/>
    <col min="8" max="8" width="22.42578125" style="105" customWidth="1"/>
    <col min="9" max="9" width="10" style="105" customWidth="1"/>
    <col min="10" max="16384" width="11.42578125" style="105"/>
  </cols>
  <sheetData>
    <row r="1" spans="1:10" ht="19.5" customHeight="1" x14ac:dyDescent="0.35">
      <c r="A1" s="6" t="s">
        <v>11</v>
      </c>
      <c r="B1" s="1"/>
      <c r="C1" s="3" t="s">
        <v>35</v>
      </c>
      <c r="D1" s="1"/>
      <c r="E1" s="2"/>
      <c r="F1" s="1"/>
      <c r="G1" s="1"/>
      <c r="H1" s="1"/>
    </row>
    <row r="2" spans="1:10" ht="19.5" customHeight="1" x14ac:dyDescent="0.3">
      <c r="A2" s="29" t="s">
        <v>12</v>
      </c>
      <c r="B2" s="1" t="s">
        <v>62</v>
      </c>
      <c r="C2" s="1"/>
      <c r="D2" s="1"/>
      <c r="E2" s="2"/>
      <c r="F2" s="1"/>
      <c r="G2" s="1"/>
      <c r="H2" s="1"/>
      <c r="J2" s="109"/>
    </row>
    <row r="3" spans="1:10" ht="19.5" customHeight="1" x14ac:dyDescent="0.3">
      <c r="A3" s="29" t="s">
        <v>13</v>
      </c>
      <c r="B3" s="30" t="s">
        <v>17</v>
      </c>
      <c r="C3" s="1"/>
      <c r="D3" s="1"/>
      <c r="E3" s="2"/>
      <c r="F3" s="1"/>
      <c r="G3" s="1"/>
      <c r="H3" s="1"/>
      <c r="J3" s="109"/>
    </row>
    <row r="4" spans="1:10" ht="19.5" customHeight="1" x14ac:dyDescent="0.3">
      <c r="A4" s="29" t="s">
        <v>14</v>
      </c>
      <c r="B4" s="1" t="s">
        <v>34</v>
      </c>
      <c r="C4" s="1"/>
      <c r="D4" s="1"/>
      <c r="E4" s="2"/>
      <c r="F4" s="1"/>
      <c r="G4" s="1"/>
      <c r="H4" s="1"/>
      <c r="J4" s="109"/>
    </row>
    <row r="5" spans="1:10" ht="19.5" customHeight="1" thickBot="1" x14ac:dyDescent="0.3">
      <c r="A5" s="10"/>
      <c r="B5" s="10"/>
      <c r="C5" s="11"/>
      <c r="D5" s="1"/>
      <c r="E5" s="2"/>
      <c r="F5" s="1"/>
      <c r="G5" s="1"/>
      <c r="H5" s="1"/>
    </row>
    <row r="6" spans="1:10" ht="19.5" customHeight="1" thickBot="1" x14ac:dyDescent="0.3">
      <c r="A6" s="31" t="s">
        <v>36</v>
      </c>
      <c r="B6" s="211" t="s">
        <v>58</v>
      </c>
      <c r="C6" s="212"/>
      <c r="D6" s="213" t="s">
        <v>37</v>
      </c>
      <c r="E6" s="213"/>
      <c r="F6" s="211" t="s">
        <v>38</v>
      </c>
      <c r="G6" s="214"/>
      <c r="H6" s="94" t="s">
        <v>39</v>
      </c>
    </row>
    <row r="7" spans="1:10" ht="19.5" customHeight="1" thickBot="1" x14ac:dyDescent="0.3">
      <c r="C7" s="107"/>
      <c r="E7" s="105"/>
      <c r="F7" s="172" t="s">
        <v>2</v>
      </c>
      <c r="G7" s="173" t="s">
        <v>1</v>
      </c>
    </row>
    <row r="8" spans="1:10" ht="19.5" customHeight="1" thickBot="1" x14ac:dyDescent="0.3">
      <c r="A8" s="200" t="s">
        <v>12</v>
      </c>
      <c r="B8" s="103">
        <v>600000</v>
      </c>
      <c r="C8" s="174" t="s">
        <v>10</v>
      </c>
      <c r="D8" s="182">
        <v>0.4</v>
      </c>
      <c r="E8" s="134" t="s">
        <v>0</v>
      </c>
      <c r="F8" s="135">
        <f>0.75*D8</f>
        <v>0.30000000000000004</v>
      </c>
      <c r="G8" s="136">
        <f>1.25*D8</f>
        <v>0.5</v>
      </c>
      <c r="H8" s="175">
        <f>B8*D8</f>
        <v>240000</v>
      </c>
      <c r="J8" s="120"/>
    </row>
    <row r="9" spans="1:10" ht="19.5" customHeight="1" thickBot="1" x14ac:dyDescent="0.3">
      <c r="A9" s="133"/>
      <c r="C9" s="107"/>
      <c r="E9" s="105"/>
    </row>
    <row r="10" spans="1:10" s="138" customFormat="1" ht="19.5" customHeight="1" thickBot="1" x14ac:dyDescent="0.3">
      <c r="A10" s="38" t="s">
        <v>13</v>
      </c>
      <c r="B10" s="103">
        <v>10</v>
      </c>
      <c r="C10" s="104" t="str">
        <f>IF(B3="Surfaces imperméables","m2","%, qui obtiennent à une réduction")</f>
        <v>%, qui obtiennent à une réduction</v>
      </c>
      <c r="D10" s="181">
        <v>10</v>
      </c>
      <c r="E10" s="192" t="str">
        <f>IF(B3="Surfaces imperméables","CHF/m2","% de la taxe de base eaux usées")</f>
        <v>% de la taxe de base eaux usées</v>
      </c>
      <c r="F10" s="135" t="str">
        <f>IF(B3="Entwässerte Fläche",0.75*D10,"")</f>
        <v/>
      </c>
      <c r="G10" s="136" t="str">
        <f>IF(B3="Entwässerte Fläche",1.25*D10,"")</f>
        <v/>
      </c>
      <c r="H10" s="175">
        <f>IF(B3="Surfaces imperméables",B10*D10,-B10/100*D10/100*H8)</f>
        <v>-2400</v>
      </c>
      <c r="I10" s="176"/>
    </row>
    <row r="11" spans="1:10" s="138" customFormat="1" ht="19.5" customHeight="1" thickBot="1" x14ac:dyDescent="0.3">
      <c r="A11" s="139"/>
      <c r="B11" s="140"/>
      <c r="C11" s="141"/>
      <c r="D11" s="142"/>
      <c r="E11" s="143"/>
      <c r="F11" s="144"/>
      <c r="G11" s="144"/>
      <c r="H11" s="145"/>
      <c r="I11" s="176"/>
    </row>
    <row r="12" spans="1:10" s="138" customFormat="1" ht="19.5" customHeight="1" thickBot="1" x14ac:dyDescent="0.3">
      <c r="A12" s="31" t="s">
        <v>50</v>
      </c>
      <c r="B12" s="177"/>
      <c r="C12" s="177"/>
      <c r="D12" s="177"/>
      <c r="E12" s="177"/>
      <c r="F12" s="177"/>
      <c r="G12" s="177"/>
      <c r="H12" s="178">
        <f>H8+H10</f>
        <v>237600</v>
      </c>
      <c r="I12" s="176"/>
    </row>
    <row r="13" spans="1:10" ht="19.5" customHeight="1" thickBot="1" x14ac:dyDescent="0.3">
      <c r="C13" s="107"/>
      <c r="E13" s="105"/>
    </row>
    <row r="14" spans="1:10" ht="19.5" customHeight="1" thickBot="1" x14ac:dyDescent="0.3">
      <c r="A14" s="32" t="s">
        <v>14</v>
      </c>
      <c r="B14" s="208" t="s">
        <v>58</v>
      </c>
      <c r="C14" s="209"/>
      <c r="D14" s="210" t="s">
        <v>37</v>
      </c>
      <c r="E14" s="210"/>
      <c r="F14" s="208" t="s">
        <v>38</v>
      </c>
      <c r="G14" s="215"/>
      <c r="H14" s="193" t="s">
        <v>39</v>
      </c>
    </row>
    <row r="15" spans="1:10" s="138" customFormat="1" ht="19.5" customHeight="1" thickBot="1" x14ac:dyDescent="0.3">
      <c r="A15" s="139"/>
      <c r="B15" s="140"/>
      <c r="C15" s="141"/>
      <c r="D15" s="142"/>
      <c r="E15" s="143"/>
      <c r="F15" s="144"/>
      <c r="G15" s="144"/>
      <c r="H15" s="145"/>
      <c r="I15" s="176"/>
    </row>
    <row r="16" spans="1:10" ht="19.5" customHeight="1" thickBot="1" x14ac:dyDescent="0.3">
      <c r="A16" s="49" t="s">
        <v>14</v>
      </c>
      <c r="B16" s="88">
        <v>100000</v>
      </c>
      <c r="C16" s="146" t="s">
        <v>3</v>
      </c>
      <c r="D16" s="171">
        <v>1</v>
      </c>
      <c r="E16" s="147" t="s">
        <v>0</v>
      </c>
      <c r="F16" s="148">
        <f>0.75*D16</f>
        <v>0.75</v>
      </c>
      <c r="G16" s="149">
        <f>1.25*D16</f>
        <v>1.25</v>
      </c>
      <c r="H16" s="150">
        <f>B16*D16</f>
        <v>100000</v>
      </c>
    </row>
    <row r="17" spans="1:10" ht="19.5" customHeight="1" thickBot="1" x14ac:dyDescent="0.3">
      <c r="A17" s="179"/>
      <c r="B17" s="140"/>
      <c r="C17" s="141"/>
      <c r="D17" s="142"/>
      <c r="E17" s="143"/>
      <c r="F17" s="144"/>
      <c r="G17" s="144"/>
      <c r="H17" s="180"/>
    </row>
    <row r="18" spans="1:10" ht="19.5" customHeight="1" thickBot="1" x14ac:dyDescent="0.3">
      <c r="A18" s="32" t="s">
        <v>49</v>
      </c>
      <c r="B18" s="151"/>
      <c r="C18" s="151"/>
      <c r="D18" s="152"/>
      <c r="E18" s="151"/>
      <c r="F18" s="153"/>
      <c r="G18" s="151"/>
      <c r="H18" s="154">
        <f>H16</f>
        <v>100000</v>
      </c>
    </row>
    <row r="19" spans="1:10" ht="19.5" customHeight="1" thickBot="1" x14ac:dyDescent="0.3">
      <c r="D19" s="107"/>
      <c r="E19" s="105"/>
    </row>
    <row r="20" spans="1:10" ht="19.5" customHeight="1" thickBot="1" x14ac:dyDescent="0.3">
      <c r="A20" s="33" t="s">
        <v>48</v>
      </c>
      <c r="B20" s="156"/>
      <c r="C20" s="156"/>
      <c r="D20" s="157"/>
      <c r="E20" s="156"/>
      <c r="F20" s="158"/>
      <c r="G20" s="156"/>
      <c r="H20" s="159">
        <f>H12+H18</f>
        <v>337600</v>
      </c>
    </row>
    <row r="21" spans="1:10" ht="19.5" customHeight="1" thickBot="1" x14ac:dyDescent="0.3">
      <c r="D21" s="107"/>
      <c r="E21" s="105"/>
    </row>
    <row r="22" spans="1:10" ht="19.5" customHeight="1" thickBot="1" x14ac:dyDescent="0.3">
      <c r="A22" s="12" t="s">
        <v>45</v>
      </c>
      <c r="B22" s="34">
        <v>335000</v>
      </c>
      <c r="C22" s="7" t="s">
        <v>44</v>
      </c>
      <c r="D22" s="107"/>
      <c r="E22" s="105"/>
      <c r="F22" s="106"/>
    </row>
    <row r="23" spans="1:10" ht="19.5" customHeight="1" thickBot="1" x14ac:dyDescent="0.3">
      <c r="A23" s="16"/>
      <c r="B23" s="18"/>
      <c r="C23" s="19"/>
      <c r="D23" s="161"/>
      <c r="E23" s="162"/>
      <c r="F23" s="161"/>
      <c r="G23" s="162"/>
      <c r="H23" s="161"/>
      <c r="I23" s="161"/>
    </row>
    <row r="24" spans="1:10" ht="19.5" customHeight="1" thickBot="1" x14ac:dyDescent="0.3">
      <c r="A24" s="12" t="s">
        <v>46</v>
      </c>
      <c r="B24" s="35">
        <f>H20-B22</f>
        <v>2600</v>
      </c>
      <c r="C24" s="66" t="str">
        <f>IF(ABS(B24)&gt;(0.05*B22), "Différence élevée (&gt;5%)! Adapter les tarifs","")</f>
        <v/>
      </c>
      <c r="G24" s="106"/>
      <c r="J24" s="160"/>
    </row>
    <row r="25" spans="1:10" ht="19.5" customHeight="1" thickBot="1" x14ac:dyDescent="0.3">
      <c r="A25" s="16"/>
      <c r="B25" s="18"/>
      <c r="C25" s="19"/>
      <c r="D25" s="161"/>
      <c r="E25" s="162"/>
      <c r="F25" s="161"/>
      <c r="G25" s="162"/>
      <c r="H25" s="161"/>
      <c r="I25" s="161"/>
    </row>
    <row r="26" spans="1:10" ht="19.5" customHeight="1" thickBot="1" x14ac:dyDescent="0.3">
      <c r="A26" s="71" t="s">
        <v>47</v>
      </c>
      <c r="B26" s="72">
        <f>H12/H20</f>
        <v>0.70379146919431279</v>
      </c>
      <c r="C26" s="66" t="str">
        <f>IF(OR(B26&lt;0.5,B26&gt;0.75), "Part de taxe de base non-adaptée! Adapter les tarifs","")</f>
        <v/>
      </c>
    </row>
    <row r="27" spans="1:10" ht="19.5" customHeight="1" x14ac:dyDescent="0.25"/>
    <row r="28" spans="1:10" ht="19.5" customHeight="1" x14ac:dyDescent="0.25"/>
    <row r="29" spans="1:10" ht="19.5" customHeight="1" x14ac:dyDescent="0.25"/>
    <row r="30" spans="1:10" ht="19.5" customHeight="1" x14ac:dyDescent="0.25">
      <c r="B30" s="163"/>
    </row>
    <row r="31" spans="1:10" ht="19.5" customHeight="1" x14ac:dyDescent="0.25">
      <c r="B31" s="164"/>
    </row>
    <row r="32" spans="1:10" ht="19.5" customHeight="1" x14ac:dyDescent="0.25"/>
    <row r="33" spans="3:3" ht="19.5" customHeight="1" x14ac:dyDescent="0.25">
      <c r="C33" s="165"/>
    </row>
    <row r="34" spans="3:3" ht="19.5" customHeight="1" x14ac:dyDescent="0.25">
      <c r="C34" s="165"/>
    </row>
  </sheetData>
  <sheetProtection algorithmName="SHA-512" hashValue="Pfro7VJoSyQr5CI4xqlafIdo47MzPzlZUJoRM1jtBWR+KFnZNOVAoZEgIV/Ler1ft2l0P1+CoPl2QOnJNT67TQ==" saltValue="mcHRvgQug/4XJZ28an8aVA==" spinCount="100000" sheet="1" objects="1" scenarios="1"/>
  <mergeCells count="6">
    <mergeCell ref="B6:C6"/>
    <mergeCell ref="D6:E6"/>
    <mergeCell ref="B14:C14"/>
    <mergeCell ref="D14:E14"/>
    <mergeCell ref="F14:G14"/>
    <mergeCell ref="F6:G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9A8621-3B12-44D1-BF4D-B901A49654C8}">
          <x14:formula1>
            <xm:f>Base!$W$2:$W$3</xm:f>
          </x14:formula1>
          <xm:sqref>B3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32F21-CE99-4497-89EB-E73A8A8BAA83}">
  <sheetPr>
    <tabColor rgb="FFF3CDFF"/>
  </sheetPr>
  <dimension ref="A1:J30"/>
  <sheetViews>
    <sheetView zoomScale="85" zoomScaleNormal="85" workbookViewId="0">
      <selection activeCell="C27" sqref="C27"/>
    </sheetView>
  </sheetViews>
  <sheetFormatPr baseColWidth="10" defaultRowHeight="15.75" x14ac:dyDescent="0.25"/>
  <cols>
    <col min="1" max="1" width="81.85546875" style="105" customWidth="1"/>
    <col min="2" max="2" width="38.7109375" style="105" customWidth="1"/>
    <col min="3" max="3" width="32.28515625" style="105" customWidth="1"/>
    <col min="4" max="4" width="16.85546875" style="105" customWidth="1"/>
    <col min="5" max="5" width="29.42578125" style="107" customWidth="1"/>
    <col min="6" max="6" width="10" style="105" customWidth="1"/>
    <col min="7" max="7" width="11.5703125" style="105" customWidth="1"/>
    <col min="8" max="8" width="24.140625" style="105" customWidth="1"/>
    <col min="9" max="9" width="21.7109375" style="105" customWidth="1"/>
    <col min="10" max="16384" width="11.42578125" style="105"/>
  </cols>
  <sheetData>
    <row r="1" spans="1:10" ht="19.5" customHeight="1" x14ac:dyDescent="0.35">
      <c r="A1" s="6" t="s">
        <v>11</v>
      </c>
      <c r="C1" s="3" t="s">
        <v>35</v>
      </c>
    </row>
    <row r="2" spans="1:10" ht="19.5" customHeight="1" x14ac:dyDescent="0.3">
      <c r="A2" s="108" t="s">
        <v>65</v>
      </c>
      <c r="B2" s="105" t="s">
        <v>59</v>
      </c>
      <c r="J2" s="109"/>
    </row>
    <row r="3" spans="1:10" ht="19.5" customHeight="1" x14ac:dyDescent="0.3">
      <c r="A3" s="108" t="s">
        <v>13</v>
      </c>
      <c r="B3" s="30" t="s">
        <v>17</v>
      </c>
      <c r="J3" s="109"/>
    </row>
    <row r="4" spans="1:10" ht="19.5" customHeight="1" x14ac:dyDescent="0.3">
      <c r="A4" s="108"/>
      <c r="B4" s="106"/>
      <c r="J4" s="109"/>
    </row>
    <row r="5" spans="1:10" ht="19.5" customHeight="1" x14ac:dyDescent="0.3">
      <c r="A5" s="108" t="s">
        <v>60</v>
      </c>
      <c r="D5" s="107"/>
      <c r="E5" s="105"/>
      <c r="I5" s="109"/>
    </row>
    <row r="6" spans="1:10" ht="19.5" customHeight="1" thickBot="1" x14ac:dyDescent="0.3">
      <c r="A6" s="110"/>
      <c r="C6" s="111"/>
    </row>
    <row r="7" spans="1:10" ht="19.5" customHeight="1" thickBot="1" x14ac:dyDescent="0.3">
      <c r="A7" s="155" t="s">
        <v>66</v>
      </c>
      <c r="B7" s="216" t="s">
        <v>58</v>
      </c>
      <c r="C7" s="217"/>
      <c r="D7" s="218" t="s">
        <v>37</v>
      </c>
      <c r="E7" s="218"/>
      <c r="F7" s="216" t="s">
        <v>38</v>
      </c>
      <c r="G7" s="219"/>
      <c r="H7" s="203" t="s">
        <v>39</v>
      </c>
    </row>
    <row r="8" spans="1:10" ht="19.5" customHeight="1" thickBot="1" x14ac:dyDescent="0.3">
      <c r="C8" s="107"/>
      <c r="E8" s="105"/>
      <c r="F8" s="112" t="s">
        <v>2</v>
      </c>
      <c r="G8" s="112" t="s">
        <v>1</v>
      </c>
    </row>
    <row r="9" spans="1:10" ht="19.5" customHeight="1" x14ac:dyDescent="0.25">
      <c r="A9" s="79" t="s">
        <v>12</v>
      </c>
      <c r="B9" s="113"/>
      <c r="C9" s="114"/>
      <c r="D9" s="115"/>
      <c r="E9" s="116"/>
      <c r="F9" s="117"/>
      <c r="G9" s="118"/>
      <c r="H9" s="119">
        <f>SUM(H10:H14)</f>
        <v>286000</v>
      </c>
      <c r="I9" s="120"/>
    </row>
    <row r="10" spans="1:10" ht="19.5" customHeight="1" x14ac:dyDescent="0.25">
      <c r="A10" s="166" t="s">
        <v>61</v>
      </c>
      <c r="B10" s="84">
        <v>1000</v>
      </c>
      <c r="C10" s="122" t="s">
        <v>43</v>
      </c>
      <c r="D10" s="169">
        <v>250</v>
      </c>
      <c r="E10" s="123" t="s">
        <v>52</v>
      </c>
      <c r="F10" s="124">
        <f>0.75*D10</f>
        <v>187.5</v>
      </c>
      <c r="G10" s="125">
        <f>1.25*D10</f>
        <v>312.5</v>
      </c>
      <c r="H10" s="126">
        <f>B10*D10</f>
        <v>250000</v>
      </c>
      <c r="I10" s="120"/>
    </row>
    <row r="11" spans="1:10" ht="19.5" customHeight="1" x14ac:dyDescent="0.25">
      <c r="A11" s="166" t="s">
        <v>72</v>
      </c>
      <c r="B11" s="84">
        <v>8000</v>
      </c>
      <c r="C11" s="122" t="s">
        <v>3</v>
      </c>
      <c r="D11" s="169">
        <v>2.2000000000000002</v>
      </c>
      <c r="E11" s="123" t="s">
        <v>0</v>
      </c>
      <c r="F11" s="124">
        <f>0.75*D11</f>
        <v>1.6500000000000001</v>
      </c>
      <c r="G11" s="125">
        <f>1.25*D11</f>
        <v>2.75</v>
      </c>
      <c r="H11" s="126">
        <f>B11*D11</f>
        <v>17600</v>
      </c>
      <c r="I11" s="120"/>
    </row>
    <row r="12" spans="1:10" ht="19.5" customHeight="1" x14ac:dyDescent="0.25">
      <c r="A12" s="166" t="s">
        <v>73</v>
      </c>
      <c r="B12" s="84">
        <v>6000</v>
      </c>
      <c r="C12" s="122" t="s">
        <v>3</v>
      </c>
      <c r="D12" s="169">
        <v>1.8</v>
      </c>
      <c r="E12" s="123" t="s">
        <v>0</v>
      </c>
      <c r="F12" s="124">
        <f>0.75*D12</f>
        <v>1.35</v>
      </c>
      <c r="G12" s="125">
        <f>1.25*D12</f>
        <v>2.25</v>
      </c>
      <c r="H12" s="126">
        <f>B12*D12</f>
        <v>10800</v>
      </c>
      <c r="I12" s="120"/>
    </row>
    <row r="13" spans="1:10" ht="19.5" customHeight="1" x14ac:dyDescent="0.25">
      <c r="A13" s="167" t="s">
        <v>74</v>
      </c>
      <c r="B13" s="84">
        <v>4000</v>
      </c>
      <c r="C13" s="122" t="s">
        <v>3</v>
      </c>
      <c r="D13" s="169">
        <v>1.4</v>
      </c>
      <c r="E13" s="123" t="s">
        <v>0</v>
      </c>
      <c r="F13" s="124">
        <f>0.75*D13</f>
        <v>1.0499999999999998</v>
      </c>
      <c r="G13" s="125">
        <f>1.25*D13</f>
        <v>1.75</v>
      </c>
      <c r="H13" s="126">
        <f>B13*D13</f>
        <v>5600</v>
      </c>
      <c r="I13" s="120"/>
    </row>
    <row r="14" spans="1:10" ht="19.5" customHeight="1" thickBot="1" x14ac:dyDescent="0.3">
      <c r="A14" s="168" t="s">
        <v>75</v>
      </c>
      <c r="B14" s="86">
        <v>2000</v>
      </c>
      <c r="C14" s="128" t="s">
        <v>3</v>
      </c>
      <c r="D14" s="170">
        <v>1</v>
      </c>
      <c r="E14" s="129" t="s">
        <v>0</v>
      </c>
      <c r="F14" s="130">
        <f>0.75*D14</f>
        <v>0.75</v>
      </c>
      <c r="G14" s="131">
        <f>1.25*D14</f>
        <v>1.25</v>
      </c>
      <c r="H14" s="132">
        <f>B14*D14</f>
        <v>2000</v>
      </c>
      <c r="I14" s="120"/>
    </row>
    <row r="15" spans="1:10" ht="19.5" customHeight="1" thickBot="1" x14ac:dyDescent="0.3">
      <c r="A15" s="133"/>
      <c r="C15" s="107"/>
      <c r="E15" s="105"/>
    </row>
    <row r="16" spans="1:10" s="138" customFormat="1" ht="19.5" customHeight="1" thickBot="1" x14ac:dyDescent="0.3">
      <c r="A16" s="49" t="s">
        <v>13</v>
      </c>
      <c r="B16" s="103">
        <v>10</v>
      </c>
      <c r="C16" s="104" t="str">
        <f>IF(B3="Surfaces imperméables","m2","%, qui obtiennent à une réduction")</f>
        <v>%, qui obtiennent à une réduction</v>
      </c>
      <c r="D16" s="202">
        <v>10</v>
      </c>
      <c r="E16" s="192" t="str">
        <f>IF(B3="Surfaces imperméables","CHF/m2","% de la taxe de base eaux usées")</f>
        <v>% de la taxe de base eaux usées</v>
      </c>
      <c r="F16" s="201" t="str">
        <f>IF(B3="Entwässerte Fläche",0.75*D16,"")</f>
        <v/>
      </c>
      <c r="G16" s="136" t="str">
        <f>IF(B3="Entwässerte Fläche",1.25*D16,"")</f>
        <v/>
      </c>
      <c r="H16" s="137">
        <f>IF(B3="Surfaces imperméables",B16*D16,-B16/100*D16/100*H9)</f>
        <v>-2860</v>
      </c>
    </row>
    <row r="17" spans="1:10" ht="19.5" customHeight="1" thickBot="1" x14ac:dyDescent="0.3">
      <c r="D17" s="107"/>
      <c r="E17" s="105"/>
    </row>
    <row r="18" spans="1:10" ht="19.5" customHeight="1" thickBot="1" x14ac:dyDescent="0.3">
      <c r="A18" s="33" t="s">
        <v>48</v>
      </c>
      <c r="B18" s="156"/>
      <c r="C18" s="156"/>
      <c r="D18" s="157"/>
      <c r="E18" s="156"/>
      <c r="F18" s="158"/>
      <c r="G18" s="156"/>
      <c r="H18" s="159">
        <f>SUM(H9,H16)</f>
        <v>283140</v>
      </c>
    </row>
    <row r="19" spans="1:10" ht="19.5" customHeight="1" thickBot="1" x14ac:dyDescent="0.3">
      <c r="D19" s="107"/>
      <c r="E19" s="105"/>
    </row>
    <row r="20" spans="1:10" ht="19.5" customHeight="1" thickBot="1" x14ac:dyDescent="0.3">
      <c r="A20" s="12" t="s">
        <v>45</v>
      </c>
      <c r="B20" s="34">
        <v>280000</v>
      </c>
      <c r="C20" s="7" t="s">
        <v>44</v>
      </c>
      <c r="D20" s="107"/>
      <c r="E20" s="105"/>
      <c r="F20" s="106"/>
    </row>
    <row r="21" spans="1:10" ht="19.5" customHeight="1" thickBot="1" x14ac:dyDescent="0.3">
      <c r="A21" s="16"/>
      <c r="B21" s="18"/>
      <c r="C21" s="19"/>
      <c r="D21" s="161"/>
      <c r="E21" s="162"/>
      <c r="F21" s="161"/>
      <c r="G21" s="162"/>
      <c r="H21" s="161"/>
      <c r="I21" s="161"/>
    </row>
    <row r="22" spans="1:10" ht="19.5" customHeight="1" thickBot="1" x14ac:dyDescent="0.3">
      <c r="A22" s="12" t="s">
        <v>46</v>
      </c>
      <c r="B22" s="35">
        <f>H18-B20</f>
        <v>3140</v>
      </c>
      <c r="C22" s="66" t="str">
        <f>IF(ABS(B22)&gt;(0.05*B20), "Différence élevée (&gt;5%)! Adapter les tarifs","")</f>
        <v/>
      </c>
      <c r="G22" s="106"/>
      <c r="J22" s="160"/>
    </row>
    <row r="23" spans="1:10" ht="19.5" customHeight="1" x14ac:dyDescent="0.25">
      <c r="A23" s="16"/>
      <c r="B23" s="18"/>
      <c r="C23" s="19"/>
      <c r="D23" s="161"/>
      <c r="E23" s="162"/>
      <c r="F23" s="161"/>
      <c r="G23" s="162"/>
      <c r="H23" s="161"/>
      <c r="I23" s="161"/>
    </row>
    <row r="24" spans="1:10" ht="19.5" customHeight="1" x14ac:dyDescent="0.25"/>
    <row r="25" spans="1:10" ht="19.5" customHeight="1" x14ac:dyDescent="0.25"/>
    <row r="26" spans="1:10" ht="19.5" customHeight="1" x14ac:dyDescent="0.25">
      <c r="B26" s="163"/>
    </row>
    <row r="27" spans="1:10" ht="19.5" customHeight="1" x14ac:dyDescent="0.25">
      <c r="B27" s="164"/>
    </row>
    <row r="28" spans="1:10" ht="19.5" customHeight="1" x14ac:dyDescent="0.25"/>
    <row r="29" spans="1:10" ht="19.5" customHeight="1" x14ac:dyDescent="0.25">
      <c r="C29" s="165"/>
    </row>
    <row r="30" spans="1:10" ht="19.5" customHeight="1" x14ac:dyDescent="0.25">
      <c r="C30" s="165"/>
    </row>
  </sheetData>
  <sheetProtection algorithmName="SHA-512" hashValue="1ICgoorrbGIt6I3I1C7OmVKBs2KnW6dmwWkFCEKm9LnGpdv1tlze3YPfCdU3G0h/HsMFKMLQYnI+ftb+/3oNmA==" saltValue="Zpnej5KfSxr4HUknokcq5w==" spinCount="100000" sheet="1" objects="1" scenarios="1"/>
  <mergeCells count="3">
    <mergeCell ref="B7:C7"/>
    <mergeCell ref="D7:E7"/>
    <mergeCell ref="F7:G7"/>
  </mergeCells>
  <dataValidations count="1">
    <dataValidation type="list" allowBlank="1" showInputMessage="1" showErrorMessage="1" sqref="B4" xr:uid="{BF6787F3-A992-47C2-B2F2-90DC6DA61441}">
      <formula1>$R$3:$R$3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D45A6E-F070-440B-AE0E-DD2721D81636}">
          <x14:formula1>
            <xm:f>Base!$W$2:$W$3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Base</vt:lpstr>
      <vt:lpstr>UR</vt:lpstr>
      <vt:lpstr>Compteurs</vt:lpstr>
      <vt:lpstr>Unités d'habitation</vt:lpstr>
      <vt:lpstr>Volume de bâtiment</vt:lpstr>
      <vt:lpstr>Tarif échelonné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Amaranta SANTISTEBAN</dc:creator>
  <cp:lastModifiedBy>Bettex Cécile</cp:lastModifiedBy>
  <dcterms:created xsi:type="dcterms:W3CDTF">2023-01-04T09:39:18Z</dcterms:created>
  <dcterms:modified xsi:type="dcterms:W3CDTF">2023-03-07T08:11:56Z</dcterms:modified>
</cp:coreProperties>
</file>